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0290" windowHeight="7635" activeTab="0"/>
  </bookViews>
  <sheets>
    <sheet name="Instructies" sheetId="1" r:id="rId1"/>
    <sheet name="English Instructions" sheetId="2" r:id="rId2"/>
    <sheet name="Grafiek Productiviteit" sheetId="3" r:id="rId3"/>
    <sheet name="Kaart" sheetId="4" r:id="rId4"/>
    <sheet name="Aangepaste Kaart" sheetId="5" r:id="rId5"/>
    <sheet name="Hours variance" sheetId="6" r:id="rId6"/>
    <sheet name="Unit hours analysi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<sst xmlns="http://schemas.openxmlformats.org/spreadsheetml/2006/main" count="187" uniqueCount="146">
  <si>
    <t>Chart 1</t>
  </si>
  <si>
    <t>Chart 2</t>
  </si>
  <si>
    <t>Chart 3</t>
  </si>
  <si>
    <t>For the number of employees shown on the left side of the chart, find the entry on your</t>
  </si>
  <si>
    <t xml:space="preserve">next lower sales amount. </t>
  </si>
  <si>
    <t>Example</t>
  </si>
  <si>
    <t>Sales</t>
  </si>
  <si>
    <t>T</t>
  </si>
  <si>
    <t>see the results. If you have a well designed chart, you should see a graph that produces</t>
  </si>
  <si>
    <t>a gentle upwards slope to the right as shown in the sample below.</t>
  </si>
  <si>
    <t>If you see a graph that has many peaks and valleys, or one that slopes downward</t>
  </si>
  <si>
    <t>adjustment factor that you enter at the top. This is very useful for quickly adjusting your</t>
  </si>
  <si>
    <t>entire chart by a percentage to allow for price changes, or to help you increase/decrease</t>
  </si>
  <si>
    <t>use "Paste Special" then choose "Values" if you do this. If you just use "Paste" you will</t>
  </si>
  <si>
    <t>be pasting the formula, and that will give you very unusual results.</t>
  </si>
  <si>
    <t>the overall productivity or Sales Per Man Hour on your chart. You can then use "Copy"</t>
  </si>
  <si>
    <t>How to use this spreadsheet</t>
  </si>
  <si>
    <t xml:space="preserve">in the columns on the right. </t>
  </si>
  <si>
    <t>The graph only plots the first three charts, and it only plots them up to 20 employees, but</t>
  </si>
  <si>
    <t>you can adjust the "series" properties to change this.</t>
  </si>
  <si>
    <r>
      <t>Once you have filled in your current chart, you can click on the "</t>
    </r>
    <r>
      <rPr>
        <sz val="10"/>
        <color indexed="12"/>
        <rFont val="Arial"/>
        <family val="2"/>
      </rPr>
      <t>SPMH Graph</t>
    </r>
    <r>
      <rPr>
        <sz val="10"/>
        <rFont val="Verdana"/>
        <family val="2"/>
      </rPr>
      <t>" sheet to</t>
    </r>
  </si>
  <si>
    <r>
      <t>The "</t>
    </r>
    <r>
      <rPr>
        <sz val="10"/>
        <color indexed="12"/>
        <rFont val="Arial"/>
        <family val="2"/>
      </rPr>
      <t>Adjusted chart</t>
    </r>
    <r>
      <rPr>
        <sz val="10"/>
        <rFont val="Verdana"/>
        <family val="2"/>
      </rPr>
      <t>" sheet simply multiplies all the entries on the "</t>
    </r>
    <r>
      <rPr>
        <sz val="10"/>
        <color indexed="12"/>
        <rFont val="Arial"/>
        <family val="2"/>
      </rPr>
      <t>Chart</t>
    </r>
    <r>
      <rPr>
        <sz val="10"/>
        <rFont val="Verdana"/>
        <family val="2"/>
      </rPr>
      <t xml:space="preserve">" sheet by the </t>
    </r>
  </si>
  <si>
    <r>
      <t>and "Paste Special" to paste those adjusted values onto the "</t>
    </r>
    <r>
      <rPr>
        <sz val="10"/>
        <color indexed="12"/>
        <rFont val="Arial"/>
        <family val="2"/>
      </rPr>
      <t>Chart</t>
    </r>
    <r>
      <rPr>
        <sz val="10"/>
        <rFont val="Verdana"/>
        <family val="2"/>
      </rPr>
      <t xml:space="preserve">" sheet. Be sure you </t>
    </r>
  </si>
  <si>
    <t>number of employees, then use the highest sales amount. Enter this sales amount</t>
  </si>
  <si>
    <t>should enter the value for the next lower entry, in this case $175.</t>
  </si>
  <si>
    <t>Be sure you delete the entries at the high and low end of the chart that do not apply</t>
  </si>
  <si>
    <t>4, then you should delete (or enter zero) for 2 and 3 employees. If the highest value you have</t>
  </si>
  <si>
    <t>Mon</t>
  </si>
  <si>
    <t>Tue</t>
  </si>
  <si>
    <t>Wed</t>
  </si>
  <si>
    <t>Thu</t>
  </si>
  <si>
    <t>Fri</t>
  </si>
  <si>
    <t>Sat</t>
  </si>
  <si>
    <t>Sun</t>
  </si>
  <si>
    <t>Week</t>
  </si>
  <si>
    <t>Difference</t>
  </si>
  <si>
    <t>% difference</t>
  </si>
  <si>
    <t>Unscheduled</t>
  </si>
  <si>
    <t>Weekly schedule hours variance</t>
  </si>
  <si>
    <t>you have done any editing, fill in the number of hours used for each day of the week in the</t>
  </si>
  <si>
    <t xml:space="preserve">The difference, and the graph will both be updated automatically. A difference between </t>
  </si>
  <si>
    <t>3.0% - 5.0% (positive or negative) is considered acceptable. Numbers within this range will</t>
  </si>
  <si>
    <t>much editing you have to do, the higher the variance the more editing required to finish</t>
  </si>
  <si>
    <t xml:space="preserve">your schedule each week. </t>
  </si>
  <si>
    <t>You may also fill in the number of unscheduled shifts. Clearly a lower number is better</t>
  </si>
  <si>
    <t>and it also indicates how much editing you have to do each week to fill empty shifts. For</t>
  </si>
  <si>
    <t>an average store with good staffing levels you can expect to have 5-10 unscheduled shifts</t>
  </si>
  <si>
    <r>
      <t>"</t>
    </r>
    <r>
      <rPr>
        <sz val="10"/>
        <color indexed="12"/>
        <rFont val="Arial"/>
        <family val="2"/>
      </rPr>
      <t>Hours variance</t>
    </r>
    <r>
      <rPr>
        <sz val="10"/>
        <rFont val="Verdana"/>
        <family val="2"/>
      </rPr>
      <t>" sheet: Immediately after you have generated a new schedule, and BEFORE</t>
    </r>
  </si>
  <si>
    <t xml:space="preserve">appear green. Numbers outside of this range will be red.  This gives a good indication of how </t>
  </si>
  <si>
    <t>Phone:</t>
  </si>
  <si>
    <t>1-905-628-2944</t>
  </si>
  <si>
    <t>E-mail:</t>
  </si>
  <si>
    <t>support@thoughtworksinc.com</t>
  </si>
  <si>
    <t>Web:</t>
  </si>
  <si>
    <t>www.thoughtworksinc.com</t>
  </si>
  <si>
    <t>If you have any questions about using this spreadsheet please do not hesitate</t>
  </si>
  <si>
    <t>to contact ThoughtWorks as follows:</t>
  </si>
  <si>
    <t>Final edited schedule</t>
  </si>
  <si>
    <t xml:space="preserve">Newly generated </t>
  </si>
  <si>
    <t>Hours used</t>
  </si>
  <si>
    <t>After updating data</t>
  </si>
  <si>
    <t>labeled "Final edited schedule" fill in the number of hours used each day.</t>
  </si>
  <si>
    <t>After you have adjusted your charts, and made all the improvements you can generate a</t>
  </si>
  <si>
    <t>new schedule. Fill in the new numbers in the row marked "After updating data". Obviously</t>
  </si>
  <si>
    <t>graph will tell you if you have achieved this goal.</t>
  </si>
  <si>
    <t>the goal is to achieve better results that with your original data, and the chart, and the</t>
  </si>
  <si>
    <t>per week. A higher volume store can expect a slightly higher number. A store that is</t>
  </si>
  <si>
    <t xml:space="preserve">experiencing staffing shortages, or whose employees have poor availabilities will have a </t>
  </si>
  <si>
    <t xml:space="preserve">significantly higher number of unscheduled shifts each week. </t>
  </si>
  <si>
    <t xml:space="preserve">in your SPMH. Ideally as sales go up so should your SPMH, and as sales go down, so too </t>
  </si>
  <si>
    <t>should your SPMH. The two lines on the graph should follow the same trend. It only makes</t>
  </si>
  <si>
    <t>sense that as your sales increase your productivity should also increase and vice versa.</t>
  </si>
  <si>
    <t xml:space="preserve">Days that have similar sales should also have similar SPMH. Any significant variations </t>
  </si>
  <si>
    <t>from this trend may indicate areas where you should focus your attention and may</t>
  </si>
  <si>
    <r>
      <t>on the "</t>
    </r>
    <r>
      <rPr>
        <sz val="10"/>
        <color indexed="12"/>
        <rFont val="Arial"/>
        <family val="2"/>
      </rPr>
      <t>Chart</t>
    </r>
    <r>
      <rPr>
        <sz val="10"/>
        <rFont val="Verdana"/>
        <family val="2"/>
      </rPr>
      <t>" sheet in the first column labeled "Current chart". Your SPMH will appear</t>
    </r>
  </si>
  <si>
    <t>second row, labeled "Newly generated". Then finish all your editing for the week. In the top row</t>
  </si>
  <si>
    <t>Hoe dit spreadsheet te gebruiken</t>
  </si>
  <si>
    <t>Voor het aantal medewerkers afgebeeld aan de linkerzijde van de TAB "Kaart", zoek je de regel die</t>
  </si>
  <si>
    <t>correspondeert met het aantal medewerkers aan de rechterkant van de Manning Chart in Scheduling in</t>
  </si>
  <si>
    <t>de kolom "T". Als je een waarde vindt waarvan meerdere regels zijn afgebeeld op de Manning Chart,</t>
  </si>
  <si>
    <t>gebruik dan degene met de hoogste omzet. Voer dit bedrag in bij de TAB "Kaart" in de eerste kolom</t>
  </si>
  <si>
    <t>"Manning Chart 1". De omzet per medewerker (=produktiviteit) verschijnt dan in de kolom "Prod. Chart1".</t>
  </si>
  <si>
    <t>Zo kun je voor vier Manning Charts alle gegevens overnemen.</t>
  </si>
  <si>
    <t xml:space="preserve">Als je geen corresponderende regel op je Manning Chart kunt vinden, gebruik dan het dichtstbijzijnde </t>
  </si>
  <si>
    <t>lagere omzetbedrag.</t>
  </si>
  <si>
    <t>Voorbeeld</t>
  </si>
  <si>
    <t>In het voorbeeld hierboven staat geen regel voor 6 medewerkers. Daarom moet je in dit geval 175</t>
  </si>
  <si>
    <t>Euro inplannen voor 6 medewerkers, omdat dit degene is met de dichtstbijzijnde lagere omzet.</t>
  </si>
  <si>
    <t xml:space="preserve"> </t>
  </si>
  <si>
    <t xml:space="preserve">Voer bij de aantallen medewerkers die niet op je Manning Charts voorkomen 0 in. Als bijvoorbeeld het </t>
  </si>
  <si>
    <t>het minimum aantal medewerkers dat je inroostert 4 is, dan vul je in de regels met 2 en 3 medewerkers 0 in.</t>
  </si>
  <si>
    <t>De grafiek laat de opbouw van maximaal 4 manning Charts zien tot een maximum van 20 medewerkers.</t>
  </si>
  <si>
    <t xml:space="preserve">Nadat je de gegevens uit de Manning Charts onder de TAB "Kaart" hebt ingevuld kun je op de TAB </t>
  </si>
  <si>
    <t xml:space="preserve">"Produktiviteits Grafiek" klikken om de resultaten te bekijken. Als je een goed opgebouwde kaart hebt, zie </t>
  </si>
  <si>
    <t>je dat de grafiek een licht oplopende curve laat zien zoals in het voorbeeld hieronder.</t>
  </si>
  <si>
    <t>Als je een grafiek krijgt met veel pieken en dalen, of één die afloopt in plaats van op, kijk dan nog eens</t>
  </si>
  <si>
    <t>kritisch naar je Manning Chart. Door je omzetten aan te passen kun je naar een produktiviteit per</t>
  </si>
  <si>
    <t xml:space="preserve">medewerker toerekenen tot je een juiste curve krijgt. Deze veranderde omzetten voer je vervolgens weer in </t>
  </si>
  <si>
    <t>op de betreffende Manning Chart.</t>
  </si>
  <si>
    <t>Onder de TAB "Aangepaste Kaart" kun je snel alle omzetten verhogen of verlagen met de factor die je</t>
  </si>
  <si>
    <t>bovenin invoert. Dit is handig om snel je hele kaart aan te passen met een percentage om bijvoorbeeld</t>
  </si>
  <si>
    <t>prijsveranderingen door te berekenen, of om je te helpen om de algehele omzet per medewerker op je kaart</t>
  </si>
  <si>
    <t>te verhogen of te verlagen. Je kunt dan de opties "kopiëren" en "plakken speciaal" gebruiken om de</t>
  </si>
  <si>
    <t>aangepaste omzetten op de TAB "Kaart" te krijgen. Gebruik "plakken speciaal" en kies vervolgens "waarden"</t>
  </si>
  <si>
    <t xml:space="preserve"> als je dit doet. Als je alleen "plakken" gebruikt verander je de formules en krijg je verkeerde resultaten.</t>
  </si>
  <si>
    <t>Analyse Productiviteit</t>
  </si>
  <si>
    <t>Aantal</t>
  </si>
  <si>
    <t>Manning</t>
  </si>
  <si>
    <t>Med.</t>
  </si>
  <si>
    <t>Chart 4</t>
  </si>
  <si>
    <t>Omrekeningsfaktor:</t>
  </si>
  <si>
    <t>Als je hierboven een omrekenfactor invoert, vermenigvuldigen alle waardes met deze factor</t>
  </si>
  <si>
    <t>Aangepaste productiviteit</t>
  </si>
  <si>
    <t>Published March 2003</t>
  </si>
  <si>
    <t>Chart</t>
  </si>
  <si>
    <t>Total hours</t>
  </si>
  <si>
    <t>Total SPMH</t>
  </si>
  <si>
    <t>Unit hours</t>
  </si>
  <si>
    <t>Unit SPMH</t>
  </si>
  <si>
    <t>Non-Unit</t>
  </si>
  <si>
    <t>% non-unit</t>
  </si>
  <si>
    <t>Contents</t>
  </si>
  <si>
    <t>SPMH Graph</t>
  </si>
  <si>
    <t>Adjusted Chart</t>
  </si>
  <si>
    <t>Hours Variance</t>
  </si>
  <si>
    <t>Unit hours analysis</t>
  </si>
  <si>
    <t>SPMH Chart</t>
  </si>
  <si>
    <t>"Unit hours" sheet: This sheet allows you to compare the trends in your sales to the trends</t>
  </si>
  <si>
    <t>Unit Hours Analysis</t>
  </si>
  <si>
    <t>Published June 2003</t>
  </si>
  <si>
    <t>represent areas where you can improve. This graph also separates your unit from your</t>
  </si>
  <si>
    <t xml:space="preserve">delivery truck can drastically affect your non-uinit hours and your daily SPMH it makes  </t>
  </si>
  <si>
    <t>sense to separate that out and study the two individually.</t>
  </si>
  <si>
    <t xml:space="preserve">non-unit labout so you can see the trends in those. Since something simple like a </t>
  </si>
  <si>
    <t>The non-unit hours are expressed as a percentage and not as a SPMH. Since this number</t>
  </si>
  <si>
    <t>should be quite low it is important to see what percent of your total daily hours are used</t>
  </si>
  <si>
    <t>for non-unit producing labour.</t>
  </si>
  <si>
    <t>Productiviteit</t>
  </si>
  <si>
    <t xml:space="preserve">positioning guide that has that same number of employees in the far right column, under </t>
  </si>
  <si>
    <t>the "T". If you find more than one entry on your positioning guide that has the same</t>
  </si>
  <si>
    <t>If you cannot find a corresponding entry on your positioning guide, then you must use the</t>
  </si>
  <si>
    <t xml:space="preserve">In the sample positioning guide above there is no entry for 8 employees. Therefore you </t>
  </si>
  <si>
    <t>to your positioning guide. For example if the lowest number of employees you ever schedule is</t>
  </si>
  <si>
    <t>on your positioning guide is for 18 employees, then delete all the values from 19-30 on this chart</t>
  </si>
  <si>
    <t xml:space="preserve">it may mean that your positioning guides need an overhaul. Use the "New chart 1-3" </t>
  </si>
  <si>
    <t xml:space="preserve">columns to help you design a good positioning guide.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</si>
</sst>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0.000"/>
    <numFmt numFmtId="175" formatCode="_-[$€-2]\ * #,##0_-;_-[$€-2]\ * #,##0\-;_-[$€-2]\ * &quot;-&quot;_-;_-@_-"/>
    <numFmt numFmtId="176" formatCode="[$€-2]\ #,##0_-"/>
    <numFmt numFmtId="177" formatCode="[$€-2]\ #,##0"/>
    <numFmt numFmtId="178" formatCode="_([$€-2]\ * #,##0_);_([$€-2]\ * \(#,##0\);_([$€-2]\ * &quot;-&quot;_);_(@_)"/>
    <numFmt numFmtId="179" formatCode="_([$€-2]\ * #,##0.00_);_([$€-2]\ * \(#,##0.00\);_([$€-2]\ * &quot;-&quot;??_);_(@_)"/>
  </numFmts>
  <fonts count="87">
    <font>
      <sz val="10"/>
      <name val="Verdana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i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Verdana"/>
      <family val="2"/>
    </font>
    <font>
      <sz val="10"/>
      <color indexed="12"/>
      <name val="Verdana"/>
      <family val="2"/>
    </font>
    <font>
      <b/>
      <sz val="16"/>
      <color indexed="8"/>
      <name val="Verdana"/>
      <family val="2"/>
    </font>
    <font>
      <b/>
      <sz val="10"/>
      <color indexed="43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b/>
      <u val="single"/>
      <sz val="12"/>
      <color indexed="18"/>
      <name val="Verdana"/>
      <family val="2"/>
    </font>
    <font>
      <b/>
      <u val="single"/>
      <sz val="10"/>
      <color indexed="18"/>
      <name val="Arial"/>
      <family val="2"/>
    </font>
    <font>
      <b/>
      <sz val="12"/>
      <name val="Verdana"/>
      <family val="2"/>
    </font>
    <font>
      <b/>
      <i/>
      <sz val="14"/>
      <name val="Verdana"/>
      <family val="2"/>
    </font>
    <font>
      <sz val="10"/>
      <color indexed="9"/>
      <name val="Verdana"/>
      <family val="2"/>
    </font>
    <font>
      <b/>
      <sz val="14"/>
      <color indexed="54"/>
      <name val="Verdana"/>
      <family val="2"/>
    </font>
    <font>
      <b/>
      <u val="single"/>
      <sz val="10"/>
      <color indexed="18"/>
      <name val="Verdana"/>
      <family val="2"/>
    </font>
    <font>
      <b/>
      <sz val="10"/>
      <color indexed="9"/>
      <name val="Verdana"/>
      <family val="2"/>
    </font>
    <font>
      <sz val="2"/>
      <color indexed="8"/>
      <name val="Arial"/>
      <family val="0"/>
    </font>
    <font>
      <sz val="3"/>
      <color indexed="8"/>
      <name val="Arial"/>
      <family val="0"/>
    </font>
    <font>
      <sz val="10.5"/>
      <color indexed="8"/>
      <name val="Arial"/>
      <family val="0"/>
    </font>
    <font>
      <sz val="14"/>
      <color indexed="8"/>
      <name val="Arial"/>
      <family val="0"/>
    </font>
    <font>
      <sz val="9.65"/>
      <color indexed="8"/>
      <name val="Arial"/>
      <family val="0"/>
    </font>
    <font>
      <sz val="12"/>
      <color indexed="8"/>
      <name val="Arial"/>
      <family val="0"/>
    </font>
    <font>
      <sz val="8"/>
      <color indexed="9"/>
      <name val="Arial"/>
      <family val="0"/>
    </font>
    <font>
      <sz val="6.75"/>
      <color indexed="9"/>
      <name val="Arial"/>
      <family val="0"/>
    </font>
    <font>
      <sz val="7.35"/>
      <color indexed="8"/>
      <name val="Arial"/>
      <family val="0"/>
    </font>
    <font>
      <b/>
      <sz val="6.5"/>
      <color indexed="9"/>
      <name val="Arial"/>
      <family val="0"/>
    </font>
    <font>
      <sz val="8.9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3"/>
      <color indexed="8"/>
      <name val="Arial"/>
      <family val="0"/>
    </font>
    <font>
      <b/>
      <i/>
      <sz val="3.25"/>
      <color indexed="8"/>
      <name val="Arial"/>
      <family val="0"/>
    </font>
    <font>
      <b/>
      <i/>
      <sz val="3.5"/>
      <color indexed="8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b/>
      <i/>
      <sz val="16.75"/>
      <color indexed="8"/>
      <name val="Arial"/>
      <family val="0"/>
    </font>
    <font>
      <b/>
      <sz val="9"/>
      <color indexed="8"/>
      <name val="Arial"/>
      <family val="0"/>
    </font>
    <font>
      <b/>
      <sz val="9.5"/>
      <color indexed="9"/>
      <name val="Arial"/>
      <family val="0"/>
    </font>
    <font>
      <b/>
      <sz val="8"/>
      <color indexed="9"/>
      <name val="Arial"/>
      <family val="0"/>
    </font>
    <font>
      <b/>
      <sz val="9.7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20"/>
      </right>
      <top style="thin"/>
      <bottom>
        <color indexed="63"/>
      </bottom>
    </border>
    <border>
      <left style="thin"/>
      <right style="medium">
        <color indexed="2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0" fontId="9" fillId="0" borderId="0" xfId="53" applyAlignment="1" applyProtection="1">
      <alignment/>
      <protection/>
    </xf>
    <xf numFmtId="173" fontId="0" fillId="0" borderId="0" xfId="0" applyNumberFormat="1" applyAlignment="1">
      <alignment/>
    </xf>
    <xf numFmtId="173" fontId="6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NumberFormat="1" applyFont="1" applyAlignment="1" applyProtection="1">
      <alignment/>
      <protection locked="0"/>
    </xf>
    <xf numFmtId="179" fontId="2" fillId="34" borderId="10" xfId="0" applyNumberFormat="1" applyFont="1" applyFill="1" applyBorder="1" applyAlignment="1">
      <alignment horizontal="right"/>
    </xf>
    <xf numFmtId="179" fontId="3" fillId="34" borderId="10" xfId="0" applyNumberFormat="1" applyFont="1" applyFill="1" applyBorder="1" applyAlignment="1">
      <alignment horizontal="right"/>
    </xf>
    <xf numFmtId="179" fontId="4" fillId="34" borderId="10" xfId="0" applyNumberFormat="1" applyFont="1" applyFill="1" applyBorder="1" applyAlignment="1">
      <alignment horizontal="right"/>
    </xf>
    <xf numFmtId="179" fontId="5" fillId="34" borderId="10" xfId="0" applyNumberFormat="1" applyFont="1" applyFill="1" applyBorder="1" applyAlignment="1">
      <alignment horizontal="right"/>
    </xf>
    <xf numFmtId="178" fontId="0" fillId="0" borderId="0" xfId="0" applyNumberFormat="1" applyAlignment="1">
      <alignment horizontal="right"/>
    </xf>
    <xf numFmtId="0" fontId="15" fillId="0" borderId="0" xfId="0" applyNumberFormat="1" applyFont="1" applyAlignment="1" applyProtection="1">
      <alignment horizontal="left"/>
      <protection locked="0"/>
    </xf>
    <xf numFmtId="0" fontId="0" fillId="0" borderId="11" xfId="0" applyFill="1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173" fontId="16" fillId="0" borderId="0" xfId="0" applyNumberFormat="1" applyFont="1" applyAlignment="1">
      <alignment/>
    </xf>
    <xf numFmtId="175" fontId="0" fillId="0" borderId="0" xfId="0" applyNumberFormat="1" applyFont="1" applyBorder="1" applyAlignment="1" applyProtection="1">
      <alignment horizontal="center"/>
      <protection locked="0"/>
    </xf>
    <xf numFmtId="179" fontId="20" fillId="34" borderId="0" xfId="0" applyNumberFormat="1" applyFont="1" applyFill="1" applyBorder="1" applyAlignment="1" applyProtection="1">
      <alignment horizontal="center"/>
      <protection/>
    </xf>
    <xf numFmtId="179" fontId="21" fillId="34" borderId="0" xfId="0" applyNumberFormat="1" applyFont="1" applyFill="1" applyBorder="1" applyAlignment="1" applyProtection="1">
      <alignment horizontal="center"/>
      <protection/>
    </xf>
    <xf numFmtId="179" fontId="22" fillId="34" borderId="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Border="1" applyAlignment="1" applyProtection="1">
      <alignment horizontal="center"/>
      <protection locked="0"/>
    </xf>
    <xf numFmtId="178" fontId="0" fillId="0" borderId="0" xfId="0" applyNumberFormat="1" applyFont="1" applyBorder="1" applyAlignment="1" applyProtection="1">
      <alignment horizontal="center"/>
      <protection locked="0"/>
    </xf>
    <xf numFmtId="179" fontId="17" fillId="34" borderId="13" xfId="0" applyNumberFormat="1" applyFont="1" applyFill="1" applyBorder="1" applyAlignment="1" applyProtection="1">
      <alignment horizontal="center"/>
      <protection/>
    </xf>
    <xf numFmtId="175" fontId="0" fillId="0" borderId="14" xfId="0" applyNumberFormat="1" applyFont="1" applyBorder="1" applyAlignment="1" applyProtection="1">
      <alignment horizontal="center"/>
      <protection locked="0"/>
    </xf>
    <xf numFmtId="179" fontId="20" fillId="34" borderId="14" xfId="0" applyNumberFormat="1" applyFont="1" applyFill="1" applyBorder="1" applyAlignment="1" applyProtection="1">
      <alignment horizontal="center"/>
      <protection/>
    </xf>
    <xf numFmtId="179" fontId="21" fillId="34" borderId="14" xfId="0" applyNumberFormat="1" applyFont="1" applyFill="1" applyBorder="1" applyAlignment="1" applyProtection="1">
      <alignment horizontal="center"/>
      <protection/>
    </xf>
    <xf numFmtId="179" fontId="22" fillId="34" borderId="14" xfId="0" applyNumberFormat="1" applyFont="1" applyFill="1" applyBorder="1" applyAlignment="1" applyProtection="1">
      <alignment horizontal="center"/>
      <protection/>
    </xf>
    <xf numFmtId="179" fontId="17" fillId="34" borderId="15" xfId="0" applyNumberFormat="1" applyFont="1" applyFill="1" applyBorder="1" applyAlignment="1" applyProtection="1">
      <alignment horizontal="center"/>
      <protection/>
    </xf>
    <xf numFmtId="173" fontId="6" fillId="0" borderId="0" xfId="0" applyNumberFormat="1" applyFont="1" applyBorder="1" applyAlignment="1">
      <alignment horizontal="left"/>
    </xf>
    <xf numFmtId="179" fontId="2" fillId="34" borderId="16" xfId="0" applyNumberFormat="1" applyFont="1" applyFill="1" applyBorder="1" applyAlignment="1">
      <alignment horizontal="right"/>
    </xf>
    <xf numFmtId="179" fontId="3" fillId="34" borderId="16" xfId="0" applyNumberFormat="1" applyFont="1" applyFill="1" applyBorder="1" applyAlignment="1">
      <alignment horizontal="right"/>
    </xf>
    <xf numFmtId="179" fontId="4" fillId="34" borderId="16" xfId="0" applyNumberFormat="1" applyFont="1" applyFill="1" applyBorder="1" applyAlignment="1">
      <alignment horizontal="right"/>
    </xf>
    <xf numFmtId="179" fontId="5" fillId="34" borderId="16" xfId="0" applyNumberFormat="1" applyFont="1" applyFill="1" applyBorder="1" applyAlignment="1">
      <alignment horizontal="right"/>
    </xf>
    <xf numFmtId="173" fontId="18" fillId="0" borderId="0" xfId="0" applyNumberFormat="1" applyFont="1" applyAlignment="1">
      <alignment/>
    </xf>
    <xf numFmtId="0" fontId="21" fillId="33" borderId="17" xfId="0" applyNumberFormat="1" applyFont="1" applyFill="1" applyBorder="1" applyAlignment="1" applyProtection="1">
      <alignment/>
      <protection locked="0"/>
    </xf>
    <xf numFmtId="0" fontId="21" fillId="35" borderId="17" xfId="0" applyNumberFormat="1" applyFont="1" applyFill="1" applyBorder="1" applyAlignment="1" applyProtection="1">
      <alignment/>
      <protection/>
    </xf>
    <xf numFmtId="0" fontId="19" fillId="36" borderId="18" xfId="0" applyFont="1" applyFill="1" applyBorder="1" applyAlignment="1">
      <alignment/>
    </xf>
    <xf numFmtId="0" fontId="19" fillId="36" borderId="17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9" fillId="0" borderId="0" xfId="53" applyBorder="1" applyAlignment="1" applyProtection="1">
      <alignment/>
      <protection/>
    </xf>
    <xf numFmtId="0" fontId="9" fillId="0" borderId="0" xfId="53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6" fillId="0" borderId="0" xfId="53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44" fontId="0" fillId="0" borderId="19" xfId="44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0" fontId="26" fillId="0" borderId="0" xfId="53" applyFont="1" applyBorder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37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0" fontId="24" fillId="38" borderId="20" xfId="0" applyFont="1" applyFill="1" applyBorder="1" applyAlignment="1" applyProtection="1">
      <alignment horizontal="left"/>
      <protection/>
    </xf>
    <xf numFmtId="0" fontId="0" fillId="39" borderId="11" xfId="0" applyFont="1" applyFill="1" applyBorder="1" applyAlignment="1">
      <alignment/>
    </xf>
    <xf numFmtId="0" fontId="0" fillId="39" borderId="21" xfId="0" applyFont="1" applyFill="1" applyBorder="1" applyAlignment="1" applyProtection="1">
      <alignment/>
      <protection/>
    </xf>
    <xf numFmtId="0" fontId="24" fillId="38" borderId="22" xfId="0" applyFont="1" applyFill="1" applyBorder="1" applyAlignment="1" applyProtection="1">
      <alignment horizontal="left"/>
      <protection/>
    </xf>
    <xf numFmtId="10" fontId="20" fillId="39" borderId="12" xfId="0" applyNumberFormat="1" applyFont="1" applyFill="1" applyBorder="1" applyAlignment="1">
      <alignment/>
    </xf>
    <xf numFmtId="10" fontId="20" fillId="39" borderId="23" xfId="0" applyNumberFormat="1" applyFont="1" applyFill="1" applyBorder="1" applyAlignment="1" applyProtection="1">
      <alignment/>
      <protection/>
    </xf>
    <xf numFmtId="0" fontId="24" fillId="37" borderId="24" xfId="0" applyFont="1" applyFill="1" applyBorder="1" applyAlignment="1" applyProtection="1">
      <alignment horizontal="left"/>
      <protection/>
    </xf>
    <xf numFmtId="0" fontId="24" fillId="37" borderId="17" xfId="0" applyNumberFormat="1" applyFont="1" applyFill="1" applyBorder="1" applyAlignment="1" applyProtection="1">
      <alignment horizontal="left"/>
      <protection/>
    </xf>
    <xf numFmtId="0" fontId="24" fillId="38" borderId="20" xfId="0" applyNumberFormat="1" applyFont="1" applyFill="1" applyBorder="1" applyAlignment="1" applyProtection="1">
      <alignment horizontal="left"/>
      <protection/>
    </xf>
    <xf numFmtId="0" fontId="21" fillId="39" borderId="11" xfId="0" applyNumberFormat="1" applyFont="1" applyFill="1" applyBorder="1" applyAlignment="1" applyProtection="1">
      <alignment/>
      <protection/>
    </xf>
    <xf numFmtId="0" fontId="21" fillId="39" borderId="21" xfId="0" applyNumberFormat="1" applyFont="1" applyFill="1" applyBorder="1" applyAlignment="1" applyProtection="1">
      <alignment/>
      <protection/>
    </xf>
    <xf numFmtId="10" fontId="20" fillId="39" borderId="12" xfId="0" applyNumberFormat="1" applyFont="1" applyFill="1" applyBorder="1" applyAlignment="1" applyProtection="1">
      <alignment/>
      <protection/>
    </xf>
    <xf numFmtId="0" fontId="0" fillId="40" borderId="25" xfId="0" applyFont="1" applyFill="1" applyBorder="1" applyAlignment="1">
      <alignment/>
    </xf>
    <xf numFmtId="0" fontId="19" fillId="40" borderId="11" xfId="0" applyFont="1" applyFill="1" applyBorder="1" applyAlignment="1">
      <alignment horizontal="right"/>
    </xf>
    <xf numFmtId="0" fontId="19" fillId="40" borderId="21" xfId="0" applyFont="1" applyFill="1" applyBorder="1" applyAlignment="1">
      <alignment horizontal="right"/>
    </xf>
    <xf numFmtId="0" fontId="29" fillId="41" borderId="26" xfId="0" applyFont="1" applyFill="1" applyBorder="1" applyAlignment="1">
      <alignment horizontal="right"/>
    </xf>
    <xf numFmtId="0" fontId="21" fillId="42" borderId="26" xfId="0" applyFont="1" applyFill="1" applyBorder="1" applyAlignment="1">
      <alignment horizontal="right"/>
    </xf>
    <xf numFmtId="44" fontId="0" fillId="42" borderId="0" xfId="44" applyFont="1" applyFill="1" applyBorder="1" applyAlignment="1">
      <alignment/>
    </xf>
    <xf numFmtId="44" fontId="0" fillId="42" borderId="19" xfId="44" applyFont="1" applyFill="1" applyBorder="1" applyAlignment="1" applyProtection="1">
      <alignment/>
      <protection/>
    </xf>
    <xf numFmtId="44" fontId="0" fillId="42" borderId="0" xfId="44" applyFont="1" applyFill="1" applyBorder="1" applyAlignment="1">
      <alignment/>
    </xf>
    <xf numFmtId="44" fontId="0" fillId="42" borderId="19" xfId="44" applyFont="1" applyFill="1" applyBorder="1" applyAlignment="1">
      <alignment/>
    </xf>
    <xf numFmtId="0" fontId="21" fillId="42" borderId="22" xfId="0" applyFont="1" applyFill="1" applyBorder="1" applyAlignment="1">
      <alignment horizontal="right"/>
    </xf>
    <xf numFmtId="10" fontId="0" fillId="42" borderId="12" xfId="59" applyNumberFormat="1" applyFont="1" applyFill="1" applyBorder="1" applyAlignment="1">
      <alignment/>
    </xf>
    <xf numFmtId="10" fontId="0" fillId="42" borderId="23" xfId="59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4" fontId="0" fillId="35" borderId="0" xfId="44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9" fillId="43" borderId="27" xfId="0" applyFont="1" applyFill="1" applyBorder="1" applyAlignment="1">
      <alignment horizontal="center"/>
    </xf>
    <xf numFmtId="173" fontId="19" fillId="43" borderId="28" xfId="0" applyNumberFormat="1" applyFont="1" applyFill="1" applyBorder="1" applyAlignment="1">
      <alignment horizontal="center"/>
    </xf>
    <xf numFmtId="0" fontId="19" fillId="43" borderId="29" xfId="0" applyFont="1" applyFill="1" applyBorder="1" applyAlignment="1">
      <alignment horizontal="center"/>
    </xf>
    <xf numFmtId="173" fontId="19" fillId="43" borderId="0" xfId="0" applyNumberFormat="1" applyFont="1" applyFill="1" applyBorder="1" applyAlignment="1">
      <alignment horizontal="center"/>
    </xf>
    <xf numFmtId="172" fontId="19" fillId="43" borderId="0" xfId="0" applyNumberFormat="1" applyFont="1" applyFill="1" applyBorder="1" applyAlignment="1">
      <alignment horizontal="center"/>
    </xf>
    <xf numFmtId="172" fontId="19" fillId="43" borderId="13" xfId="0" applyNumberFormat="1" applyFont="1" applyFill="1" applyBorder="1" applyAlignment="1">
      <alignment horizontal="center"/>
    </xf>
    <xf numFmtId="0" fontId="13" fillId="42" borderId="30" xfId="0" applyFont="1" applyFill="1" applyBorder="1" applyAlignment="1">
      <alignment/>
    </xf>
    <xf numFmtId="0" fontId="13" fillId="42" borderId="31" xfId="0" applyFont="1" applyFill="1" applyBorder="1" applyAlignment="1">
      <alignment/>
    </xf>
    <xf numFmtId="0" fontId="23" fillId="42" borderId="32" xfId="0" applyFont="1" applyFill="1" applyBorder="1" applyAlignment="1">
      <alignment/>
    </xf>
    <xf numFmtId="0" fontId="19" fillId="43" borderId="33" xfId="0" applyFont="1" applyFill="1" applyBorder="1" applyAlignment="1">
      <alignment/>
    </xf>
    <xf numFmtId="0" fontId="19" fillId="43" borderId="11" xfId="0" applyNumberFormat="1" applyFont="1" applyFill="1" applyBorder="1" applyAlignment="1">
      <alignment horizontal="center"/>
    </xf>
    <xf numFmtId="0" fontId="19" fillId="43" borderId="34" xfId="0" applyFont="1" applyFill="1" applyBorder="1" applyAlignment="1">
      <alignment/>
    </xf>
    <xf numFmtId="0" fontId="19" fillId="43" borderId="12" xfId="0" applyNumberFormat="1" applyFont="1" applyFill="1" applyBorder="1" applyAlignment="1">
      <alignment horizontal="center"/>
    </xf>
    <xf numFmtId="0" fontId="19" fillId="43" borderId="23" xfId="0" applyNumberFormat="1" applyFont="1" applyFill="1" applyBorder="1" applyAlignment="1">
      <alignment horizontal="center"/>
    </xf>
    <xf numFmtId="0" fontId="9" fillId="33" borderId="0" xfId="53" applyFill="1" applyAlignment="1" applyProtection="1">
      <alignment/>
      <protection/>
    </xf>
    <xf numFmtId="0" fontId="0" fillId="0" borderId="0" xfId="0" applyAlignment="1">
      <alignment/>
    </xf>
    <xf numFmtId="172" fontId="32" fillId="43" borderId="0" xfId="0" applyNumberFormat="1" applyFont="1" applyFill="1" applyAlignment="1">
      <alignment horizontal="center"/>
    </xf>
    <xf numFmtId="172" fontId="32" fillId="43" borderId="13" xfId="0" applyNumberFormat="1" applyFont="1" applyFill="1" applyBorder="1" applyAlignment="1">
      <alignment horizontal="center"/>
    </xf>
    <xf numFmtId="173" fontId="14" fillId="0" borderId="0" xfId="0" applyNumberFormat="1" applyFont="1" applyAlignment="1">
      <alignment horizontal="right"/>
    </xf>
    <xf numFmtId="172" fontId="32" fillId="43" borderId="11" xfId="0" applyNumberFormat="1" applyFont="1" applyFill="1" applyBorder="1" applyAlignment="1">
      <alignment horizontal="center"/>
    </xf>
    <xf numFmtId="172" fontId="32" fillId="43" borderId="2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7"/>
      </font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EFCF0"/>
      <rgbColor rgb="0099CCFF"/>
      <rgbColor rgb="00FF99CC"/>
      <rgbColor rgb="00CC99FF"/>
      <rgbColor rgb="00FFCC99"/>
      <rgbColor rgb="003366FF"/>
      <rgbColor rgb="0033CCCC"/>
      <rgbColor rgb="0099CC00"/>
      <rgbColor rgb="00FFEBD7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B8C7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1" u="none" baseline="0">
                <a:solidFill>
                  <a:srgbClr val="000000"/>
                </a:solidFill>
              </a:rPr>
              <a:t>SPMH Analysis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Regular menu chart(s)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5"/>
          <c:w val="0.94725"/>
          <c:h val="0.81425"/>
        </c:manualLayout>
      </c:layout>
      <c:lineChart>
        <c:grouping val="standard"/>
        <c:varyColors val="0"/>
        <c:ser>
          <c:idx val="1"/>
          <c:order val="0"/>
          <c:tx>
            <c:v>New Chart 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Kaart!$A$8:$A$26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Lit>
              <c:ptCount val="19"/>
              <c:pt idx="0">
                <c:v>37.5</c:v>
              </c:pt>
              <c:pt idx="1">
                <c:v>38.33</c:v>
              </c:pt>
              <c:pt idx="2">
                <c:v>42.5</c:v>
              </c:pt>
              <c:pt idx="3">
                <c:v>45</c:v>
              </c:pt>
              <c:pt idx="4">
                <c:v>48.13</c:v>
              </c:pt>
              <c:pt idx="5">
                <c:v>50.28</c:v>
              </c:pt>
              <c:pt idx="6">
                <c:v>52.28</c:v>
              </c:pt>
              <c:pt idx="7">
                <c:v>53.44</c:v>
              </c:pt>
              <c:pt idx="8">
                <c:v>53.65</c:v>
              </c:pt>
              <c:pt idx="9">
                <c:v>54.15</c:v>
              </c:pt>
              <c:pt idx="10">
                <c:v>54.27</c:v>
              </c:pt>
              <c:pt idx="11">
                <c:v>56.92</c:v>
              </c:pt>
              <c:pt idx="12">
                <c:v>58.93</c:v>
              </c:pt>
              <c:pt idx="13">
                <c:v>59.25</c:v>
              </c:pt>
              <c:pt idx="14">
                <c:v>59.3</c:v>
              </c:pt>
              <c:pt idx="15">
                <c:v>59.78</c:v>
              </c:pt>
              <c:pt idx="16">
                <c:v>59.92</c:v>
              </c:pt>
              <c:pt idx="17">
                <c:v>59.96</c:v>
              </c:pt>
              <c:pt idx="18">
                <c:v>60</c:v>
              </c:pt>
            </c:numLit>
          </c:val>
          <c:smooth val="0"/>
        </c:ser>
        <c:marker val="1"/>
        <c:axId val="31325449"/>
        <c:axId val="13493586"/>
      </c:lineChart>
      <c:catAx>
        <c:axId val="3132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</a:rPr>
                  <a:t>Number of Crew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3493586"/>
        <c:crosses val="autoZero"/>
        <c:auto val="1"/>
        <c:lblOffset val="100"/>
        <c:tickLblSkip val="1"/>
        <c:noMultiLvlLbl val="0"/>
      </c:catAx>
      <c:valAx>
        <c:axId val="13493586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</a:rPr>
                  <a:t>SPMH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13254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1" u="none" baseline="0">
                <a:solidFill>
                  <a:srgbClr val="000000"/>
                </a:solidFill>
              </a:rPr>
              <a:t>SPMH Analysis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Regular menu chart(s)</a:t>
            </a:r>
          </a:p>
        </c:rich>
      </c:tx>
      <c:layout>
        <c:manualLayout>
          <c:xMode val="factor"/>
          <c:yMode val="factor"/>
          <c:x val="-0.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95"/>
          <c:w val="0.943"/>
          <c:h val="0.813"/>
        </c:manualLayout>
      </c:layout>
      <c:lineChart>
        <c:grouping val="standard"/>
        <c:varyColors val="0"/>
        <c:ser>
          <c:idx val="1"/>
          <c:order val="0"/>
          <c:tx>
            <c:v>New Chart 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'[1]Chart'!$A$8:$A$26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Lit>
              <c:ptCount val="19"/>
              <c:pt idx="0">
                <c:v>37.5</c:v>
              </c:pt>
              <c:pt idx="1">
                <c:v>38.33</c:v>
              </c:pt>
              <c:pt idx="2">
                <c:v>42.5</c:v>
              </c:pt>
              <c:pt idx="3">
                <c:v>45</c:v>
              </c:pt>
              <c:pt idx="4">
                <c:v>48.13</c:v>
              </c:pt>
              <c:pt idx="5">
                <c:v>50.28</c:v>
              </c:pt>
              <c:pt idx="6">
                <c:v>52.28</c:v>
              </c:pt>
              <c:pt idx="7">
                <c:v>53.44</c:v>
              </c:pt>
              <c:pt idx="8">
                <c:v>53.65</c:v>
              </c:pt>
              <c:pt idx="9">
                <c:v>54.15</c:v>
              </c:pt>
              <c:pt idx="10">
                <c:v>54.27</c:v>
              </c:pt>
              <c:pt idx="11">
                <c:v>56.92</c:v>
              </c:pt>
              <c:pt idx="12">
                <c:v>58.93</c:v>
              </c:pt>
              <c:pt idx="13">
                <c:v>59.25</c:v>
              </c:pt>
              <c:pt idx="14">
                <c:v>59.3</c:v>
              </c:pt>
              <c:pt idx="15">
                <c:v>59.78</c:v>
              </c:pt>
              <c:pt idx="16">
                <c:v>59.92</c:v>
              </c:pt>
              <c:pt idx="17">
                <c:v>59.96</c:v>
              </c:pt>
              <c:pt idx="18">
                <c:v>60</c:v>
              </c:pt>
            </c:numLit>
          </c:val>
          <c:smooth val="0"/>
        </c:ser>
        <c:marker val="1"/>
        <c:axId val="54333411"/>
        <c:axId val="19238652"/>
      </c:lineChart>
      <c:catAx>
        <c:axId val="5433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</a:rPr>
                  <a:t>Number of Crew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9238652"/>
        <c:crosses val="autoZero"/>
        <c:auto val="1"/>
        <c:lblOffset val="100"/>
        <c:tickLblSkip val="1"/>
        <c:noMultiLvlLbl val="0"/>
      </c:catAx>
      <c:valAx>
        <c:axId val="19238652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</a:rPr>
                  <a:t>SPMH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43334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1" u="none" baseline="0">
                <a:solidFill>
                  <a:srgbClr val="000000"/>
                </a:solidFill>
              </a:rPr>
              <a:t>Grafiek Productiviteit
</a:t>
            </a:r>
          </a:p>
        </c:rich>
      </c:tx>
      <c:layout>
        <c:manualLayout>
          <c:xMode val="factor"/>
          <c:yMode val="factor"/>
          <c:x val="0.003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25"/>
          <c:w val="0.957"/>
          <c:h val="0.8465"/>
        </c:manualLayout>
      </c:layout>
      <c:lineChart>
        <c:grouping val="standard"/>
        <c:varyColors val="0"/>
        <c:ser>
          <c:idx val="0"/>
          <c:order val="0"/>
          <c:tx>
            <c:v>Current chart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Kaart!$A$8:$A$26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Kaart!$F$8:$F$26</c:f>
              <c:numCache>
                <c:ptCount val="19"/>
                <c:pt idx="0">
                  <c:v>26.4</c:v>
                </c:pt>
                <c:pt idx="1">
                  <c:v>42.666666666666664</c:v>
                </c:pt>
                <c:pt idx="2">
                  <c:v>36</c:v>
                </c:pt>
                <c:pt idx="3">
                  <c:v>37.92</c:v>
                </c:pt>
                <c:pt idx="4">
                  <c:v>31.599999999999998</c:v>
                </c:pt>
                <c:pt idx="5">
                  <c:v>42.857142857142854</c:v>
                </c:pt>
                <c:pt idx="6">
                  <c:v>43.5</c:v>
                </c:pt>
                <c:pt idx="7">
                  <c:v>44.17777777777778</c:v>
                </c:pt>
                <c:pt idx="8">
                  <c:v>39.760000000000005</c:v>
                </c:pt>
                <c:pt idx="9">
                  <c:v>40.72727272727273</c:v>
                </c:pt>
                <c:pt idx="10">
                  <c:v>40</c:v>
                </c:pt>
                <c:pt idx="11">
                  <c:v>40.12307692307692</c:v>
                </c:pt>
                <c:pt idx="12">
                  <c:v>44.285714285714285</c:v>
                </c:pt>
                <c:pt idx="13">
                  <c:v>48</c:v>
                </c:pt>
                <c:pt idx="14">
                  <c:v>48</c:v>
                </c:pt>
                <c:pt idx="15">
                  <c:v>48.42352941176471</c:v>
                </c:pt>
                <c:pt idx="16">
                  <c:v>48.888888888888886</c:v>
                </c:pt>
                <c:pt idx="17">
                  <c:v>49.17894736842105</c:v>
                </c:pt>
                <c:pt idx="18">
                  <c:v>49.44</c:v>
                </c:pt>
              </c:numCache>
            </c:numRef>
          </c:val>
          <c:smooth val="0"/>
        </c:ser>
        <c:ser>
          <c:idx val="1"/>
          <c:order val="1"/>
          <c:tx>
            <c:v>New Chart 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Kaart!$A$8:$A$26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Kaart!$G$8:$G$26</c:f>
              <c:numCache>
                <c:ptCount val="19"/>
                <c:pt idx="0">
                  <c:v>30</c:v>
                </c:pt>
                <c:pt idx="1">
                  <c:v>30.666666666666668</c:v>
                </c:pt>
                <c:pt idx="2">
                  <c:v>34</c:v>
                </c:pt>
                <c:pt idx="3">
                  <c:v>36</c:v>
                </c:pt>
                <c:pt idx="4">
                  <c:v>38.5</c:v>
                </c:pt>
                <c:pt idx="5">
                  <c:v>40.22571428571428</c:v>
                </c:pt>
                <c:pt idx="6">
                  <c:v>41.82375</c:v>
                </c:pt>
                <c:pt idx="7">
                  <c:v>42.75</c:v>
                </c:pt>
                <c:pt idx="8">
                  <c:v>42.921</c:v>
                </c:pt>
                <c:pt idx="9">
                  <c:v>43.32</c:v>
                </c:pt>
                <c:pt idx="10">
                  <c:v>43.415</c:v>
                </c:pt>
                <c:pt idx="11">
                  <c:v>45.53846153846154</c:v>
                </c:pt>
                <c:pt idx="12">
                  <c:v>47.142857142857146</c:v>
                </c:pt>
                <c:pt idx="13">
                  <c:v>47.4</c:v>
                </c:pt>
                <c:pt idx="14">
                  <c:v>47.4375</c:v>
                </c:pt>
                <c:pt idx="15">
                  <c:v>47.8235294117647</c:v>
                </c:pt>
                <c:pt idx="16">
                  <c:v>47.93333333333333</c:v>
                </c:pt>
                <c:pt idx="17">
                  <c:v>47.68421052631579</c:v>
                </c:pt>
                <c:pt idx="18">
                  <c:v>48</c:v>
                </c:pt>
              </c:numCache>
            </c:numRef>
          </c:val>
          <c:smooth val="0"/>
        </c:ser>
        <c:marker val="1"/>
        <c:axId val="38930141"/>
        <c:axId val="14826950"/>
      </c:lineChart>
      <c:catAx>
        <c:axId val="3893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Aantal Medewerkers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826950"/>
        <c:crosses val="autoZero"/>
        <c:auto val="1"/>
        <c:lblOffset val="100"/>
        <c:tickLblSkip val="1"/>
        <c:noMultiLvlLbl val="0"/>
      </c:catAx>
      <c:valAx>
        <c:axId val="1482695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Productiviteit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930141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52"/>
          <c:w val="0.4427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EFCF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Schedule Variance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15"/>
          <c:w val="0.8957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v>Current charts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'Hours variance'!$B$4:$I$4</c:f>
              <c:strCache/>
            </c:strRef>
          </c:cat>
          <c:val>
            <c:numRef>
              <c:f>'Hours variance'!$B$8:$I$8</c:f>
              <c:numCache/>
            </c:numRef>
          </c:val>
        </c:ser>
        <c:ser>
          <c:idx val="1"/>
          <c:order val="1"/>
          <c:tx>
            <c:v>After Changes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'Hours variance'!$B$4:$I$4</c:f>
              <c:strCache/>
            </c:strRef>
          </c:cat>
          <c:val>
            <c:numRef>
              <c:f>'Hours variance'!$B$12:$I$12</c:f>
              <c:numCache/>
            </c:numRef>
          </c:val>
        </c:ser>
        <c:gapWidth val="90"/>
        <c:axId val="66333687"/>
        <c:axId val="60132272"/>
      </c:barChart>
      <c:catAx>
        <c:axId val="66333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0132272"/>
        <c:crosses val="autoZero"/>
        <c:auto val="1"/>
        <c:lblOffset val="100"/>
        <c:tickLblSkip val="1"/>
        <c:noMultiLvlLbl val="0"/>
      </c:catAx>
      <c:valAx>
        <c:axId val="60132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Percent variance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FFFFFF"/>
                </a:solidFill>
              </a:defRPr>
            </a:pPr>
          </a:p>
        </c:txPr>
        <c:crossAx val="663336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"/>
          <c:y val="0.9145"/>
          <c:w val="0.269"/>
          <c:h val="0.072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</a:rPr>
              <a:t>Sales vs SPMH comparison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175"/>
          <c:w val="0.9055"/>
          <c:h val="0.754"/>
        </c:manualLayout>
      </c:layout>
      <c:lineChart>
        <c:grouping val="standard"/>
        <c:varyColors val="0"/>
        <c:ser>
          <c:idx val="0"/>
          <c:order val="0"/>
          <c:tx>
            <c:v>Sales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'Unit hours analysis'!$B$4:$H$4</c:f>
              <c:strCache/>
            </c:strRef>
          </c:cat>
          <c:val>
            <c:numRef>
              <c:f>'Unit hours analysis'!$B$5:$H$5</c:f>
              <c:numCache/>
            </c:numRef>
          </c:val>
          <c:smooth val="0"/>
        </c:ser>
        <c:marker val="1"/>
        <c:axId val="4319537"/>
        <c:axId val="38875834"/>
      </c:lineChart>
      <c:lineChart>
        <c:grouping val="standard"/>
        <c:varyColors val="0"/>
        <c:ser>
          <c:idx val="1"/>
          <c:order val="1"/>
          <c:tx>
            <c:v>SPMH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'Unit hours analysis'!$B$10:$H$10</c:f>
              <c:numCache/>
            </c:numRef>
          </c:val>
          <c:smooth val="0"/>
        </c:ser>
        <c:marker val="1"/>
        <c:axId val="14338187"/>
        <c:axId val="61934820"/>
      </c:lineChart>
      <c:catAx>
        <c:axId val="431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FF"/>
                    </a:solidFill>
                  </a:rPr>
                  <a:t>Day of week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FFFFFF"/>
                </a:solidFill>
              </a:defRPr>
            </a:pPr>
          </a:p>
        </c:txPr>
        <c:crossAx val="38875834"/>
        <c:crosses val="autoZero"/>
        <c:auto val="1"/>
        <c:lblOffset val="100"/>
        <c:tickLblSkip val="1"/>
        <c:noMultiLvlLbl val="0"/>
      </c:catAx>
      <c:valAx>
        <c:axId val="3887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FF"/>
                    </a:solidFill>
                  </a:rPr>
                  <a:t>Sales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FFFFFF"/>
                </a:solidFill>
              </a:defRPr>
            </a:pPr>
          </a:p>
        </c:txPr>
        <c:crossAx val="4319537"/>
        <c:crossesAt val="1"/>
        <c:crossBetween val="between"/>
        <c:dispUnits/>
      </c:valAx>
      <c:catAx>
        <c:axId val="14338187"/>
        <c:scaling>
          <c:orientation val="minMax"/>
        </c:scaling>
        <c:axPos val="b"/>
        <c:delete val="1"/>
        <c:majorTickMark val="out"/>
        <c:minorTickMark val="none"/>
        <c:tickLblPos val="none"/>
        <c:crossAx val="61934820"/>
        <c:crosses val="autoZero"/>
        <c:auto val="1"/>
        <c:lblOffset val="100"/>
        <c:tickLblSkip val="1"/>
        <c:noMultiLvlLbl val="0"/>
      </c:catAx>
      <c:valAx>
        <c:axId val="6193482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</a:rPr>
                  <a:t>SPMH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FFFFFF"/>
                </a:solidFill>
              </a:defRPr>
            </a:pPr>
          </a:p>
        </c:txPr>
        <c:crossAx val="1433818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5"/>
          <c:y val="0.91775"/>
          <c:w val="0.2235"/>
          <c:h val="0.07275"/>
        </c:manualLayout>
      </c:layout>
      <c:overlay val="0"/>
      <c:spPr>
        <a:gradFill rotWithShape="1">
          <a:gsLst>
            <a:gs pos="0">
              <a:srgbClr val="5E5E76"/>
            </a:gs>
            <a:gs pos="50000">
              <a:srgbClr val="CCCCFF"/>
            </a:gs>
            <a:gs pos="100000">
              <a:srgbClr val="5E5E7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B8C7F0"/>
        </a:gs>
        <a:gs pos="100000">
          <a:srgbClr val="00008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" right="0.5" top="0.25" bottom="0.2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33</xdr:row>
      <xdr:rowOff>85725</xdr:rowOff>
    </xdr:from>
    <xdr:to>
      <xdr:col>8</xdr:col>
      <xdr:colOff>9525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1781175" y="6296025"/>
        <a:ext cx="2371725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0</xdr:row>
      <xdr:rowOff>914400</xdr:rowOff>
    </xdr:to>
    <xdr:pic>
      <xdr:nvPicPr>
        <xdr:cNvPr id="2" name="Picture 2" descr="ESPc transpar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66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0</xdr:row>
      <xdr:rowOff>914400</xdr:rowOff>
    </xdr:to>
    <xdr:pic>
      <xdr:nvPicPr>
        <xdr:cNvPr id="1" name="Picture 3" descr="ESPc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44</xdr:row>
      <xdr:rowOff>47625</xdr:rowOff>
    </xdr:from>
    <xdr:to>
      <xdr:col>7</xdr:col>
      <xdr:colOff>9525</xdr:colOff>
      <xdr:row>52</xdr:row>
      <xdr:rowOff>57150</xdr:rowOff>
    </xdr:to>
    <xdr:graphicFrame>
      <xdr:nvGraphicFramePr>
        <xdr:cNvPr id="2" name="Chart 4"/>
        <xdr:cNvGraphicFramePr/>
      </xdr:nvGraphicFramePr>
      <xdr:xfrm>
        <a:off x="1466850" y="8696325"/>
        <a:ext cx="237172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0</xdr:row>
      <xdr:rowOff>914400</xdr:rowOff>
    </xdr:to>
    <xdr:pic>
      <xdr:nvPicPr>
        <xdr:cNvPr id="3" name="Picture 5" descr="ESPc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7267575"/>
    <xdr:graphicFrame>
      <xdr:nvGraphicFramePr>
        <xdr:cNvPr id="1" name="Shape 1025"/>
        <xdr:cNvGraphicFramePr/>
      </xdr:nvGraphicFramePr>
      <xdr:xfrm>
        <a:off x="0" y="0"/>
        <a:ext cx="9096375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13</xdr:row>
      <xdr:rowOff>0</xdr:rowOff>
    </xdr:from>
    <xdr:to>
      <xdr:col>9</xdr:col>
      <xdr:colOff>457200</xdr:colOff>
      <xdr:row>30</xdr:row>
      <xdr:rowOff>114300</xdr:rowOff>
    </xdr:to>
    <xdr:graphicFrame>
      <xdr:nvGraphicFramePr>
        <xdr:cNvPr id="1" name="Chart 2"/>
        <xdr:cNvGraphicFramePr/>
      </xdr:nvGraphicFramePr>
      <xdr:xfrm>
        <a:off x="1095375" y="2190750"/>
        <a:ext cx="63150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85725</xdr:rowOff>
    </xdr:from>
    <xdr:to>
      <xdr:col>8</xdr:col>
      <xdr:colOff>552450</xdr:colOff>
      <xdr:row>34</xdr:row>
      <xdr:rowOff>104775</xdr:rowOff>
    </xdr:to>
    <xdr:graphicFrame>
      <xdr:nvGraphicFramePr>
        <xdr:cNvPr id="1" name="Chart 1027"/>
        <xdr:cNvGraphicFramePr/>
      </xdr:nvGraphicFramePr>
      <xdr:xfrm>
        <a:off x="1038225" y="2581275"/>
        <a:ext cx="62198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Goodies\Spreadsheets\SPMH-Engli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PMH Graph"/>
      <sheetName val="Chart"/>
      <sheetName val="Adjusted Chart"/>
      <sheetName val="Hours variance"/>
      <sheetName val="Unit hours analysis"/>
      <sheetName val="Optimum labour"/>
    </sheetNames>
    <sheetDataSet>
      <sheetData sheetId="2">
        <row r="8">
          <cell r="A8">
            <v>0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thoughtworksinc.com" TargetMode="External" /><Relationship Id="rId2" Type="http://schemas.openxmlformats.org/officeDocument/2006/relationships/hyperlink" Target="http://www.thoughtworksinc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thoughtworksinc.com" TargetMode="External" /><Relationship Id="rId2" Type="http://schemas.openxmlformats.org/officeDocument/2006/relationships/hyperlink" Target="http://www.thoughtworksinc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"/>
  <sheetViews>
    <sheetView showGridLines="0" tabSelected="1" zoomScalePageLayoutView="0" workbookViewId="0" topLeftCell="A1">
      <selection activeCell="A6" sqref="A6"/>
    </sheetView>
  </sheetViews>
  <sheetFormatPr defaultColWidth="9.00390625" defaultRowHeight="12.75"/>
  <cols>
    <col min="1" max="1" width="4.125" style="0" customWidth="1"/>
    <col min="2" max="3" width="2.625" style="0" customWidth="1"/>
  </cols>
  <sheetData>
    <row r="1" ht="74.25" customHeight="1"/>
    <row r="2" spans="2:12" s="17" customFormat="1" ht="19.5">
      <c r="B2" s="18" t="s">
        <v>76</v>
      </c>
      <c r="C2" s="19"/>
      <c r="D2" s="19"/>
      <c r="E2" s="19"/>
      <c r="F2" s="20"/>
      <c r="G2" s="21"/>
      <c r="H2" s="21"/>
      <c r="I2" s="21"/>
      <c r="J2" s="19"/>
      <c r="K2" s="19"/>
      <c r="L2" s="19"/>
    </row>
    <row r="3" s="22" customFormat="1" ht="12.75"/>
    <row r="4" s="22" customFormat="1" ht="12.75">
      <c r="B4" s="22" t="s">
        <v>113</v>
      </c>
    </row>
    <row r="5" s="23" customFormat="1" ht="12.75"/>
    <row r="7" ht="12.75">
      <c r="B7" t="s">
        <v>77</v>
      </c>
    </row>
    <row r="8" ht="12.75">
      <c r="B8" t="s">
        <v>78</v>
      </c>
    </row>
    <row r="9" ht="12.75">
      <c r="B9" t="s">
        <v>79</v>
      </c>
    </row>
    <row r="10" ht="12.75">
      <c r="B10" t="s">
        <v>80</v>
      </c>
    </row>
    <row r="11" ht="12.75">
      <c r="B11" t="s">
        <v>81</v>
      </c>
    </row>
    <row r="12" ht="12.75">
      <c r="B12" t="s">
        <v>82</v>
      </c>
    </row>
    <row r="14" ht="12.75">
      <c r="B14" t="s">
        <v>83</v>
      </c>
    </row>
    <row r="15" ht="12.75">
      <c r="B15" t="s">
        <v>84</v>
      </c>
    </row>
    <row r="16" spans="4:7" ht="12.75">
      <c r="D16" s="24"/>
      <c r="E16" s="25" t="s">
        <v>85</v>
      </c>
      <c r="F16" s="3"/>
      <c r="G16" s="3"/>
    </row>
    <row r="17" spans="4:7" ht="12.75">
      <c r="D17" s="26" t="s">
        <v>6</v>
      </c>
      <c r="E17" s="26" t="s">
        <v>7</v>
      </c>
      <c r="F17" s="4"/>
      <c r="G17" s="4"/>
    </row>
    <row r="18" spans="4:7" ht="12.75">
      <c r="D18" s="24">
        <v>100</v>
      </c>
      <c r="E18" s="24">
        <v>4</v>
      </c>
      <c r="F18" s="5"/>
      <c r="G18" s="4"/>
    </row>
    <row r="19" spans="4:7" ht="12.75">
      <c r="D19" s="24">
        <v>175</v>
      </c>
      <c r="E19" s="24">
        <v>5</v>
      </c>
      <c r="F19" s="5"/>
      <c r="G19" s="4"/>
    </row>
    <row r="20" spans="4:7" ht="12.75">
      <c r="D20" s="24">
        <v>225</v>
      </c>
      <c r="E20" s="24">
        <v>7</v>
      </c>
      <c r="F20" s="5"/>
      <c r="G20" s="4"/>
    </row>
    <row r="22" ht="12.75">
      <c r="B22" t="s">
        <v>86</v>
      </c>
    </row>
    <row r="23" ht="12.75">
      <c r="B23" t="s">
        <v>87</v>
      </c>
    </row>
    <row r="25" ht="12.75">
      <c r="B25" t="s">
        <v>88</v>
      </c>
    </row>
    <row r="26" ht="12.75">
      <c r="B26" t="s">
        <v>89</v>
      </c>
    </row>
    <row r="27" ht="12.75">
      <c r="B27" t="s">
        <v>90</v>
      </c>
    </row>
    <row r="28" ht="12.75">
      <c r="B28" t="s">
        <v>91</v>
      </c>
    </row>
    <row r="30" ht="12.75">
      <c r="B30" t="s">
        <v>92</v>
      </c>
    </row>
    <row r="31" ht="12.75">
      <c r="B31" t="s">
        <v>93</v>
      </c>
    </row>
    <row r="32" ht="12.75">
      <c r="B32" t="s">
        <v>94</v>
      </c>
    </row>
    <row r="44" ht="12.75">
      <c r="B44" t="s">
        <v>95</v>
      </c>
    </row>
    <row r="45" ht="12.75">
      <c r="B45" t="s">
        <v>96</v>
      </c>
    </row>
    <row r="46" ht="12.75">
      <c r="B46" t="s">
        <v>97</v>
      </c>
    </row>
    <row r="47" ht="12.75">
      <c r="B47" t="s">
        <v>98</v>
      </c>
    </row>
    <row r="49" ht="12.75">
      <c r="B49" t="s">
        <v>99</v>
      </c>
    </row>
    <row r="50" ht="12.75">
      <c r="B50" t="s">
        <v>100</v>
      </c>
    </row>
    <row r="51" ht="12.75">
      <c r="B51" t="s">
        <v>101</v>
      </c>
    </row>
    <row r="52" ht="12.75">
      <c r="B52" t="s">
        <v>102</v>
      </c>
    </row>
    <row r="53" ht="12.75">
      <c r="B53" t="s">
        <v>103</v>
      </c>
    </row>
    <row r="54" ht="12.75">
      <c r="B54" t="s">
        <v>104</v>
      </c>
    </row>
    <row r="57" spans="6:11" ht="12.75">
      <c r="F57" s="9" t="s">
        <v>49</v>
      </c>
      <c r="G57" s="9" t="s">
        <v>50</v>
      </c>
      <c r="H57" s="9"/>
      <c r="I57" s="9"/>
      <c r="J57" s="9"/>
      <c r="K57" s="9"/>
    </row>
    <row r="58" spans="6:11" ht="12.75">
      <c r="F58" s="9" t="s">
        <v>51</v>
      </c>
      <c r="G58" s="113" t="s">
        <v>52</v>
      </c>
      <c r="H58" s="114"/>
      <c r="I58" s="114"/>
      <c r="J58" s="9"/>
      <c r="K58" s="9"/>
    </row>
    <row r="59" spans="6:11" ht="12.75">
      <c r="F59" s="9" t="s">
        <v>53</v>
      </c>
      <c r="G59" s="113" t="s">
        <v>54</v>
      </c>
      <c r="H59" s="113"/>
      <c r="I59" s="113"/>
      <c r="J59" s="9"/>
      <c r="K59" s="9"/>
    </row>
    <row r="73" ht="12.75">
      <c r="F73" s="6"/>
    </row>
    <row r="91" spans="4:11" ht="12.75">
      <c r="D91" s="9"/>
      <c r="E91" s="9"/>
      <c r="F91" s="9"/>
      <c r="G91" s="9"/>
      <c r="H91" s="9"/>
      <c r="I91" s="9"/>
      <c r="J91" s="9"/>
      <c r="K91" s="9"/>
    </row>
    <row r="92" spans="4:11" ht="12.75">
      <c r="D92" s="9"/>
      <c r="E92" s="9"/>
      <c r="F92" s="9"/>
      <c r="G92" s="9"/>
      <c r="H92" s="9"/>
      <c r="I92" s="9"/>
      <c r="J92" s="9"/>
      <c r="K92" s="9"/>
    </row>
    <row r="93" spans="4:11" ht="12.75">
      <c r="D93" s="9"/>
      <c r="E93" s="9"/>
      <c r="F93" s="9"/>
      <c r="G93" s="9"/>
      <c r="H93" s="9"/>
      <c r="I93" s="9"/>
      <c r="J93" s="9"/>
      <c r="K93" s="9"/>
    </row>
    <row r="94" spans="4:5" ht="12.75">
      <c r="D94" s="9"/>
      <c r="E94" s="9"/>
    </row>
    <row r="95" spans="4:5" ht="12.75">
      <c r="D95" s="9"/>
      <c r="E95" s="9"/>
    </row>
    <row r="96" spans="4:5" ht="12.75">
      <c r="D96" s="9"/>
      <c r="E96" s="9"/>
    </row>
    <row r="97" spans="4:5" ht="12.75">
      <c r="D97" s="9"/>
      <c r="E97" s="9"/>
    </row>
  </sheetData>
  <sheetProtection sheet="1" objects="1" scenarios="1"/>
  <mergeCells count="2">
    <mergeCell ref="G59:I59"/>
    <mergeCell ref="G58:I58"/>
  </mergeCells>
  <hyperlinks>
    <hyperlink ref="G58" r:id="rId1" display="mailto:support@thoughtworksinc.com"/>
    <hyperlink ref="G59:I59" r:id="rId2" display="http://www.thoughtworksinc.com/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2:J11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2" width="2.625" style="0" customWidth="1"/>
  </cols>
  <sheetData>
    <row r="1" ht="81.75" customHeight="1"/>
    <row r="2" s="50" customFormat="1" ht="19.5">
      <c r="C2" s="50" t="s">
        <v>16</v>
      </c>
    </row>
    <row r="3" s="51" customFormat="1" ht="19.5"/>
    <row r="4" s="23" customFormat="1" ht="12.75">
      <c r="C4" s="23" t="s">
        <v>129</v>
      </c>
    </row>
    <row r="5" s="22" customFormat="1" ht="16.5" customHeight="1"/>
    <row r="6" s="22" customFormat="1" ht="16.5" customHeight="1">
      <c r="F6" s="52" t="s">
        <v>121</v>
      </c>
    </row>
    <row r="7" spans="5:6" s="22" customFormat="1" ht="16.5" customHeight="1">
      <c r="E7" s="22">
        <v>1</v>
      </c>
      <c r="F7" s="53" t="s">
        <v>122</v>
      </c>
    </row>
    <row r="8" spans="5:6" s="22" customFormat="1" ht="16.5" customHeight="1">
      <c r="E8" s="22">
        <v>2</v>
      </c>
      <c r="F8" s="53" t="s">
        <v>114</v>
      </c>
    </row>
    <row r="9" spans="5:6" s="22" customFormat="1" ht="16.5" customHeight="1">
      <c r="E9" s="22">
        <v>3</v>
      </c>
      <c r="F9" s="54" t="s">
        <v>123</v>
      </c>
    </row>
    <row r="10" spans="5:6" s="22" customFormat="1" ht="16.5" customHeight="1">
      <c r="E10" s="55">
        <v>4</v>
      </c>
      <c r="F10" s="54" t="s">
        <v>124</v>
      </c>
    </row>
    <row r="11" spans="5:6" s="22" customFormat="1" ht="16.5" customHeight="1">
      <c r="E11" s="55">
        <v>5</v>
      </c>
      <c r="F11" s="54" t="s">
        <v>125</v>
      </c>
    </row>
    <row r="12" spans="5:6" s="22" customFormat="1" ht="16.5" customHeight="1">
      <c r="E12" s="55"/>
      <c r="F12" s="55"/>
    </row>
    <row r="13" s="22" customFormat="1" ht="16.5" customHeight="1"/>
    <row r="14" s="22" customFormat="1" ht="16.5" customHeight="1">
      <c r="C14" s="63" t="s">
        <v>122</v>
      </c>
    </row>
    <row r="15" ht="12.75">
      <c r="C15" t="s">
        <v>3</v>
      </c>
    </row>
    <row r="16" ht="12.75">
      <c r="C16" t="s">
        <v>138</v>
      </c>
    </row>
    <row r="17" ht="12.75">
      <c r="C17" t="s">
        <v>139</v>
      </c>
    </row>
    <row r="18" ht="12.75">
      <c r="C18" t="s">
        <v>23</v>
      </c>
    </row>
    <row r="19" ht="12.75">
      <c r="C19" t="s">
        <v>74</v>
      </c>
    </row>
    <row r="20" ht="12.75">
      <c r="C20" t="s">
        <v>17</v>
      </c>
    </row>
    <row r="22" ht="12.75">
      <c r="C22" t="s">
        <v>140</v>
      </c>
    </row>
    <row r="23" ht="12.75">
      <c r="C23" t="s">
        <v>4</v>
      </c>
    </row>
    <row r="24" spans="5:6" ht="12.75">
      <c r="E24" s="3" t="s">
        <v>5</v>
      </c>
      <c r="F24" s="3"/>
    </row>
    <row r="25" spans="4:6" ht="12.75">
      <c r="D25" s="2"/>
      <c r="E25" s="4" t="s">
        <v>6</v>
      </c>
      <c r="F25" s="4" t="s">
        <v>7</v>
      </c>
    </row>
    <row r="26" spans="5:6" ht="12.75">
      <c r="E26" s="5">
        <v>100</v>
      </c>
      <c r="F26" s="4">
        <v>6</v>
      </c>
    </row>
    <row r="27" spans="5:6" ht="12.75">
      <c r="E27" s="5">
        <v>175</v>
      </c>
      <c r="F27" s="4">
        <v>7</v>
      </c>
    </row>
    <row r="28" spans="5:6" ht="12.75">
      <c r="E28" s="5">
        <v>225</v>
      </c>
      <c r="F28" s="4">
        <v>9</v>
      </c>
    </row>
    <row r="30" ht="12.75">
      <c r="C30" t="s">
        <v>141</v>
      </c>
    </row>
    <row r="31" ht="12.75">
      <c r="C31" t="s">
        <v>24</v>
      </c>
    </row>
    <row r="33" ht="12.75">
      <c r="C33" t="s">
        <v>25</v>
      </c>
    </row>
    <row r="34" ht="12.75">
      <c r="C34" t="s">
        <v>142</v>
      </c>
    </row>
    <row r="35" ht="12.75">
      <c r="C35" t="s">
        <v>26</v>
      </c>
    </row>
    <row r="36" ht="12.75">
      <c r="C36" t="s">
        <v>143</v>
      </c>
    </row>
    <row r="37" ht="12.75">
      <c r="C37" t="s">
        <v>18</v>
      </c>
    </row>
    <row r="38" ht="12.75">
      <c r="C38" t="s">
        <v>19</v>
      </c>
    </row>
    <row r="40" ht="12.75">
      <c r="C40" s="95" t="s">
        <v>126</v>
      </c>
    </row>
    <row r="41" ht="12.75">
      <c r="C41" t="s">
        <v>20</v>
      </c>
    </row>
    <row r="42" ht="12.75">
      <c r="C42" t="s">
        <v>8</v>
      </c>
    </row>
    <row r="43" ht="12.75">
      <c r="C43" t="s">
        <v>9</v>
      </c>
    </row>
    <row r="49" ht="13.5" customHeight="1"/>
    <row r="55" ht="12.75">
      <c r="C55" t="s">
        <v>10</v>
      </c>
    </row>
    <row r="56" ht="12.75">
      <c r="C56" t="s">
        <v>144</v>
      </c>
    </row>
    <row r="57" ht="12.75">
      <c r="C57" t="s">
        <v>145</v>
      </c>
    </row>
    <row r="59" ht="12.75">
      <c r="C59" s="56" t="s">
        <v>123</v>
      </c>
    </row>
    <row r="60" ht="12.75">
      <c r="C60" t="s">
        <v>21</v>
      </c>
    </row>
    <row r="61" ht="12.75">
      <c r="C61" t="s">
        <v>11</v>
      </c>
    </row>
    <row r="62" ht="12.75">
      <c r="C62" t="s">
        <v>12</v>
      </c>
    </row>
    <row r="63" ht="12.75">
      <c r="C63" t="s">
        <v>15</v>
      </c>
    </row>
    <row r="64" ht="12.75">
      <c r="C64" t="s">
        <v>22</v>
      </c>
    </row>
    <row r="65" ht="12.75">
      <c r="C65" t="s">
        <v>13</v>
      </c>
    </row>
    <row r="66" ht="12.75">
      <c r="C66" t="s">
        <v>14</v>
      </c>
    </row>
    <row r="68" ht="12.75">
      <c r="C68" s="56" t="s">
        <v>124</v>
      </c>
    </row>
    <row r="69" ht="12.75">
      <c r="C69" t="s">
        <v>47</v>
      </c>
    </row>
    <row r="70" ht="12.75">
      <c r="C70" t="s">
        <v>39</v>
      </c>
    </row>
    <row r="71" ht="12.75">
      <c r="C71" t="s">
        <v>75</v>
      </c>
    </row>
    <row r="72" ht="12.75">
      <c r="C72" t="s">
        <v>61</v>
      </c>
    </row>
    <row r="74" ht="12.75">
      <c r="C74" t="s">
        <v>40</v>
      </c>
    </row>
    <row r="75" ht="12.75">
      <c r="C75" t="s">
        <v>41</v>
      </c>
    </row>
    <row r="76" ht="12.75">
      <c r="C76" t="s">
        <v>48</v>
      </c>
    </row>
    <row r="77" ht="12.75">
      <c r="C77" t="s">
        <v>42</v>
      </c>
    </row>
    <row r="78" ht="12.75">
      <c r="C78" t="s">
        <v>43</v>
      </c>
    </row>
    <row r="80" ht="12.75">
      <c r="C80" t="s">
        <v>62</v>
      </c>
    </row>
    <row r="81" ht="12.75">
      <c r="C81" t="s">
        <v>63</v>
      </c>
    </row>
    <row r="82" ht="12.75">
      <c r="C82" t="s">
        <v>65</v>
      </c>
    </row>
    <row r="83" ht="12.75">
      <c r="C83" t="s">
        <v>64</v>
      </c>
    </row>
    <row r="85" spans="3:5" ht="12.75">
      <c r="C85" t="s">
        <v>44</v>
      </c>
      <c r="E85" s="6"/>
    </row>
    <row r="86" ht="12.75">
      <c r="C86" t="s">
        <v>45</v>
      </c>
    </row>
    <row r="87" ht="12.75">
      <c r="C87" t="s">
        <v>46</v>
      </c>
    </row>
    <row r="88" ht="12.75">
      <c r="C88" t="s">
        <v>66</v>
      </c>
    </row>
    <row r="89" ht="12.75">
      <c r="C89" t="s">
        <v>67</v>
      </c>
    </row>
    <row r="90" ht="12.75">
      <c r="C90" t="s">
        <v>68</v>
      </c>
    </row>
    <row r="92" ht="12.75">
      <c r="C92" s="56" t="s">
        <v>128</v>
      </c>
    </row>
    <row r="93" ht="12.75">
      <c r="C93" t="s">
        <v>127</v>
      </c>
    </row>
    <row r="94" ht="12.75">
      <c r="C94" t="s">
        <v>69</v>
      </c>
    </row>
    <row r="95" ht="12.75">
      <c r="C95" t="s">
        <v>70</v>
      </c>
    </row>
    <row r="96" ht="12.75">
      <c r="C96" t="s">
        <v>71</v>
      </c>
    </row>
    <row r="97" ht="12.75">
      <c r="C97" t="s">
        <v>72</v>
      </c>
    </row>
    <row r="98" ht="12.75">
      <c r="C98" t="s">
        <v>73</v>
      </c>
    </row>
    <row r="99" ht="12.75">
      <c r="C99" t="s">
        <v>130</v>
      </c>
    </row>
    <row r="100" ht="12.75">
      <c r="C100" t="s">
        <v>133</v>
      </c>
    </row>
    <row r="101" ht="12.75">
      <c r="C101" t="s">
        <v>131</v>
      </c>
    </row>
    <row r="102" ht="12.75">
      <c r="C102" t="s">
        <v>132</v>
      </c>
    </row>
    <row r="104" ht="12.75">
      <c r="C104" t="s">
        <v>134</v>
      </c>
    </row>
    <row r="105" ht="12.75">
      <c r="C105" t="s">
        <v>135</v>
      </c>
    </row>
    <row r="106" ht="12.75">
      <c r="C106" t="s">
        <v>136</v>
      </c>
    </row>
    <row r="108" spans="3:10" ht="12.75">
      <c r="C108" s="9" t="s">
        <v>55</v>
      </c>
      <c r="D108" s="9"/>
      <c r="E108" s="9"/>
      <c r="F108" s="9"/>
      <c r="G108" s="9"/>
      <c r="H108" s="9"/>
      <c r="I108" s="9"/>
      <c r="J108" s="9"/>
    </row>
    <row r="109" spans="3:10" ht="12.75">
      <c r="C109" s="9" t="s">
        <v>56</v>
      </c>
      <c r="D109" s="9"/>
      <c r="E109" s="9"/>
      <c r="F109" s="9"/>
      <c r="G109" s="9"/>
      <c r="H109" s="9"/>
      <c r="I109" s="9"/>
      <c r="J109" s="9"/>
    </row>
    <row r="110" spans="3:10" ht="12.75">
      <c r="C110" s="9"/>
      <c r="D110" s="9"/>
      <c r="E110" s="9"/>
      <c r="F110" s="9"/>
      <c r="G110" s="9"/>
      <c r="H110" s="9"/>
      <c r="I110" s="9"/>
      <c r="J110" s="9"/>
    </row>
    <row r="111" spans="3:10" ht="12.75">
      <c r="C111" s="9"/>
      <c r="D111" s="9"/>
      <c r="E111" s="9" t="s">
        <v>49</v>
      </c>
      <c r="F111" s="9" t="s">
        <v>50</v>
      </c>
      <c r="G111" s="9"/>
      <c r="H111" s="9"/>
      <c r="I111" s="9"/>
      <c r="J111" s="9"/>
    </row>
    <row r="112" spans="3:10" ht="12.75">
      <c r="C112" s="9"/>
      <c r="D112" s="9"/>
      <c r="E112" s="9" t="s">
        <v>51</v>
      </c>
      <c r="F112" s="113" t="s">
        <v>52</v>
      </c>
      <c r="G112" s="114"/>
      <c r="H112" s="114"/>
      <c r="I112" s="9"/>
      <c r="J112" s="9"/>
    </row>
    <row r="113" spans="3:10" ht="12.75">
      <c r="C113" s="9"/>
      <c r="D113" s="9"/>
      <c r="E113" s="9" t="s">
        <v>53</v>
      </c>
      <c r="F113" s="113" t="s">
        <v>54</v>
      </c>
      <c r="G113" s="113"/>
      <c r="H113" s="113"/>
      <c r="I113" s="9"/>
      <c r="J113" s="9"/>
    </row>
  </sheetData>
  <sheetProtection sheet="1" objects="1" scenarios="1"/>
  <mergeCells count="2">
    <mergeCell ref="F112:H112"/>
    <mergeCell ref="F113:H113"/>
  </mergeCells>
  <hyperlinks>
    <hyperlink ref="F112" r:id="rId1" display="mailto:support@thoughtworksinc.com"/>
    <hyperlink ref="F113:H113" r:id="rId2" display="http://www.thoughtworksinc.com/"/>
    <hyperlink ref="F7" location="'English Instructions'!C14" display="SPMH Graph"/>
    <hyperlink ref="F8" location="'English Instructions'!C40" display="Chart"/>
    <hyperlink ref="F9" location="'English Instructions'!C59" display="Adjusted Chart"/>
    <hyperlink ref="F10" location="'English Instructions'!C68" display="Hours Variance"/>
    <hyperlink ref="F11" location="'English Instructions'!C92" display="Unit hours analysis"/>
    <hyperlink ref="C59" location="'Aangepaste Kaart'!A1" display="Adjusted Chart"/>
    <hyperlink ref="C68" location="'Hours variance'!A1" display="Hours Variance"/>
    <hyperlink ref="C92" location="'Unit hours analysis'!A1" display="Unit Hours Analysis"/>
    <hyperlink ref="C14" location="Kaart!A1" display="SPMH Graph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6"/>
  <sheetViews>
    <sheetView showGridLines="0" zoomScalePageLayoutView="0" workbookViewId="0" topLeftCell="A25">
      <selection activeCell="B8" sqref="B8"/>
    </sheetView>
  </sheetViews>
  <sheetFormatPr defaultColWidth="9.00390625" defaultRowHeight="12.75"/>
  <cols>
    <col min="1" max="1" width="6.625" style="0" customWidth="1"/>
    <col min="2" max="5" width="10.625" style="7" customWidth="1"/>
    <col min="6" max="9" width="10.625" style="1" customWidth="1"/>
  </cols>
  <sheetData>
    <row r="3" ht="19.5">
      <c r="D3" s="27" t="s">
        <v>105</v>
      </c>
    </row>
    <row r="4" ht="12.75">
      <c r="B4" s="8"/>
    </row>
    <row r="5" ht="12.75">
      <c r="B5" s="8"/>
    </row>
    <row r="6" spans="1:9" ht="12.75">
      <c r="A6" s="99" t="s">
        <v>106</v>
      </c>
      <c r="B6" s="100"/>
      <c r="C6" s="100"/>
      <c r="D6" s="100"/>
      <c r="E6" s="100"/>
      <c r="F6" s="115" t="s">
        <v>137</v>
      </c>
      <c r="G6" s="115"/>
      <c r="H6" s="115"/>
      <c r="I6" s="116"/>
    </row>
    <row r="7" spans="1:9" ht="12.75">
      <c r="A7" s="101" t="s">
        <v>108</v>
      </c>
      <c r="B7" s="102" t="s">
        <v>0</v>
      </c>
      <c r="C7" s="102" t="s">
        <v>1</v>
      </c>
      <c r="D7" s="102" t="s">
        <v>2</v>
      </c>
      <c r="E7" s="102" t="s">
        <v>109</v>
      </c>
      <c r="F7" s="103" t="s">
        <v>0</v>
      </c>
      <c r="G7" s="103" t="s">
        <v>1</v>
      </c>
      <c r="H7" s="103" t="s">
        <v>2</v>
      </c>
      <c r="I7" s="104" t="s">
        <v>109</v>
      </c>
    </row>
    <row r="8" spans="1:9" ht="12.75">
      <c r="A8" s="105">
        <v>2</v>
      </c>
      <c r="B8" s="28">
        <v>52.8</v>
      </c>
      <c r="C8" s="28">
        <v>60</v>
      </c>
      <c r="D8" s="28">
        <v>54</v>
      </c>
      <c r="E8" s="28">
        <v>0</v>
      </c>
      <c r="F8" s="29">
        <f>B8/$A8</f>
        <v>26.4</v>
      </c>
      <c r="G8" s="30">
        <f aca="true" t="shared" si="0" ref="G8:I36">C8/$A8</f>
        <v>30</v>
      </c>
      <c r="H8" s="31">
        <f t="shared" si="0"/>
        <v>27</v>
      </c>
      <c r="I8" s="34">
        <f t="shared" si="0"/>
        <v>0</v>
      </c>
    </row>
    <row r="9" spans="1:9" ht="12.75">
      <c r="A9" s="105">
        <v>3</v>
      </c>
      <c r="B9" s="32">
        <v>128</v>
      </c>
      <c r="C9" s="32">
        <v>92</v>
      </c>
      <c r="D9" s="32">
        <v>82.8</v>
      </c>
      <c r="E9" s="32">
        <v>154</v>
      </c>
      <c r="F9" s="29">
        <f aca="true" t="shared" si="1" ref="F9:F36">B9/$A9</f>
        <v>42.666666666666664</v>
      </c>
      <c r="G9" s="30">
        <f t="shared" si="0"/>
        <v>30.666666666666668</v>
      </c>
      <c r="H9" s="31">
        <f t="shared" si="0"/>
        <v>27.599999999999998</v>
      </c>
      <c r="I9" s="34">
        <f t="shared" si="0"/>
        <v>51.333333333333336</v>
      </c>
    </row>
    <row r="10" spans="1:9" ht="12.75">
      <c r="A10" s="105">
        <v>4</v>
      </c>
      <c r="B10" s="32">
        <v>144</v>
      </c>
      <c r="C10" s="32">
        <v>136</v>
      </c>
      <c r="D10" s="32">
        <v>122.4</v>
      </c>
      <c r="E10" s="32">
        <v>280</v>
      </c>
      <c r="F10" s="29">
        <f t="shared" si="1"/>
        <v>36</v>
      </c>
      <c r="G10" s="30">
        <f t="shared" si="0"/>
        <v>34</v>
      </c>
      <c r="H10" s="31">
        <f t="shared" si="0"/>
        <v>30.6</v>
      </c>
      <c r="I10" s="34">
        <f t="shared" si="0"/>
        <v>70</v>
      </c>
    </row>
    <row r="11" spans="1:9" ht="12.75">
      <c r="A11" s="105">
        <v>5</v>
      </c>
      <c r="B11" s="32">
        <v>189.6</v>
      </c>
      <c r="C11" s="32">
        <v>180</v>
      </c>
      <c r="D11" s="32">
        <v>159.84</v>
      </c>
      <c r="E11" s="32">
        <v>320</v>
      </c>
      <c r="F11" s="29">
        <f t="shared" si="1"/>
        <v>37.92</v>
      </c>
      <c r="G11" s="30">
        <f t="shared" si="0"/>
        <v>36</v>
      </c>
      <c r="H11" s="31">
        <f t="shared" si="0"/>
        <v>31.968</v>
      </c>
      <c r="I11" s="34">
        <f t="shared" si="0"/>
        <v>64</v>
      </c>
    </row>
    <row r="12" spans="1:9" ht="12.75">
      <c r="A12" s="105">
        <v>6</v>
      </c>
      <c r="B12" s="32">
        <v>189.6</v>
      </c>
      <c r="C12" s="32">
        <v>231</v>
      </c>
      <c r="D12" s="32">
        <v>207.9</v>
      </c>
      <c r="E12" s="32">
        <v>384</v>
      </c>
      <c r="F12" s="29">
        <f t="shared" si="1"/>
        <v>31.599999999999998</v>
      </c>
      <c r="G12" s="30">
        <f t="shared" si="0"/>
        <v>38.5</v>
      </c>
      <c r="H12" s="31">
        <f t="shared" si="0"/>
        <v>34.65</v>
      </c>
      <c r="I12" s="34">
        <f t="shared" si="0"/>
        <v>64</v>
      </c>
    </row>
    <row r="13" spans="1:9" ht="12.75">
      <c r="A13" s="105">
        <v>7</v>
      </c>
      <c r="B13" s="32">
        <v>300</v>
      </c>
      <c r="C13" s="32">
        <v>281.58</v>
      </c>
      <c r="D13" s="32">
        <v>253.422</v>
      </c>
      <c r="E13" s="32">
        <v>515</v>
      </c>
      <c r="F13" s="29">
        <f t="shared" si="1"/>
        <v>42.857142857142854</v>
      </c>
      <c r="G13" s="30">
        <f t="shared" si="0"/>
        <v>40.22571428571428</v>
      </c>
      <c r="H13" s="31">
        <f t="shared" si="0"/>
        <v>36.20314285714286</v>
      </c>
      <c r="I13" s="34">
        <f t="shared" si="0"/>
        <v>73.57142857142857</v>
      </c>
    </row>
    <row r="14" spans="1:9" ht="12.75">
      <c r="A14" s="105">
        <v>8</v>
      </c>
      <c r="B14" s="32">
        <v>348</v>
      </c>
      <c r="C14" s="32">
        <v>334.59</v>
      </c>
      <c r="D14" s="32">
        <v>301.13100000000003</v>
      </c>
      <c r="E14" s="32">
        <v>547</v>
      </c>
      <c r="F14" s="29">
        <f t="shared" si="1"/>
        <v>43.5</v>
      </c>
      <c r="G14" s="30">
        <f t="shared" si="0"/>
        <v>41.82375</v>
      </c>
      <c r="H14" s="31">
        <f t="shared" si="0"/>
        <v>37.641375000000004</v>
      </c>
      <c r="I14" s="34">
        <f t="shared" si="0"/>
        <v>68.375</v>
      </c>
    </row>
    <row r="15" spans="1:9" ht="12.75">
      <c r="A15" s="105">
        <v>9</v>
      </c>
      <c r="B15" s="32">
        <v>397.6</v>
      </c>
      <c r="C15" s="32">
        <v>384.75</v>
      </c>
      <c r="D15" s="32">
        <v>346.275</v>
      </c>
      <c r="E15" s="32">
        <v>590</v>
      </c>
      <c r="F15" s="29">
        <f t="shared" si="1"/>
        <v>44.17777777777778</v>
      </c>
      <c r="G15" s="30">
        <f t="shared" si="0"/>
        <v>42.75</v>
      </c>
      <c r="H15" s="31">
        <f t="shared" si="0"/>
        <v>38.474999999999994</v>
      </c>
      <c r="I15" s="34">
        <f t="shared" si="0"/>
        <v>65.55555555555556</v>
      </c>
    </row>
    <row r="16" spans="1:9" ht="12.75">
      <c r="A16" s="105">
        <v>10</v>
      </c>
      <c r="B16" s="32">
        <v>397.6</v>
      </c>
      <c r="C16" s="32">
        <v>429.21</v>
      </c>
      <c r="D16" s="32">
        <v>386.289</v>
      </c>
      <c r="E16" s="32">
        <v>620</v>
      </c>
      <c r="F16" s="29">
        <f t="shared" si="1"/>
        <v>39.760000000000005</v>
      </c>
      <c r="G16" s="30">
        <f t="shared" si="0"/>
        <v>42.921</v>
      </c>
      <c r="H16" s="31">
        <f t="shared" si="0"/>
        <v>38.6289</v>
      </c>
      <c r="I16" s="34">
        <f t="shared" si="0"/>
        <v>62</v>
      </c>
    </row>
    <row r="17" spans="1:9" ht="12.75">
      <c r="A17" s="105">
        <v>11</v>
      </c>
      <c r="B17" s="32">
        <v>448</v>
      </c>
      <c r="C17" s="32">
        <v>476.52</v>
      </c>
      <c r="D17" s="32">
        <v>428.86800000000005</v>
      </c>
      <c r="E17" s="32">
        <v>720</v>
      </c>
      <c r="F17" s="29">
        <f t="shared" si="1"/>
        <v>40.72727272727273</v>
      </c>
      <c r="G17" s="30">
        <f t="shared" si="0"/>
        <v>43.32</v>
      </c>
      <c r="H17" s="31">
        <f t="shared" si="0"/>
        <v>38.98800000000001</v>
      </c>
      <c r="I17" s="34">
        <f t="shared" si="0"/>
        <v>65.45454545454545</v>
      </c>
    </row>
    <row r="18" spans="1:9" ht="12.75">
      <c r="A18" s="105">
        <v>12</v>
      </c>
      <c r="B18" s="32">
        <v>480</v>
      </c>
      <c r="C18" s="32">
        <v>520.98</v>
      </c>
      <c r="D18" s="32">
        <v>468.882</v>
      </c>
      <c r="E18" s="32">
        <v>800</v>
      </c>
      <c r="F18" s="29">
        <f t="shared" si="1"/>
        <v>40</v>
      </c>
      <c r="G18" s="30">
        <f t="shared" si="0"/>
        <v>43.415</v>
      </c>
      <c r="H18" s="31">
        <f t="shared" si="0"/>
        <v>39.0735</v>
      </c>
      <c r="I18" s="34">
        <f t="shared" si="0"/>
        <v>66.66666666666667</v>
      </c>
    </row>
    <row r="19" spans="1:9" ht="12.75">
      <c r="A19" s="105">
        <v>13</v>
      </c>
      <c r="B19" s="32">
        <v>521.6</v>
      </c>
      <c r="C19" s="32">
        <v>592</v>
      </c>
      <c r="D19" s="32">
        <v>532.8</v>
      </c>
      <c r="E19" s="32">
        <v>900</v>
      </c>
      <c r="F19" s="29">
        <f t="shared" si="1"/>
        <v>40.12307692307692</v>
      </c>
      <c r="G19" s="30">
        <f t="shared" si="0"/>
        <v>45.53846153846154</v>
      </c>
      <c r="H19" s="31">
        <f t="shared" si="0"/>
        <v>40.98461538461538</v>
      </c>
      <c r="I19" s="34">
        <f t="shared" si="0"/>
        <v>69.23076923076923</v>
      </c>
    </row>
    <row r="20" spans="1:9" ht="12.75">
      <c r="A20" s="105">
        <v>14</v>
      </c>
      <c r="B20" s="32">
        <v>620</v>
      </c>
      <c r="C20" s="32">
        <v>660</v>
      </c>
      <c r="D20" s="32">
        <v>594</v>
      </c>
      <c r="E20" s="32">
        <v>980</v>
      </c>
      <c r="F20" s="29">
        <f t="shared" si="1"/>
        <v>44.285714285714285</v>
      </c>
      <c r="G20" s="30">
        <f t="shared" si="0"/>
        <v>47.142857142857146</v>
      </c>
      <c r="H20" s="31">
        <f t="shared" si="0"/>
        <v>42.42857142857143</v>
      </c>
      <c r="I20" s="34">
        <f t="shared" si="0"/>
        <v>70</v>
      </c>
    </row>
    <row r="21" spans="1:9" ht="12.75">
      <c r="A21" s="105">
        <v>15</v>
      </c>
      <c r="B21" s="32">
        <v>720</v>
      </c>
      <c r="C21" s="32">
        <v>711</v>
      </c>
      <c r="D21" s="32">
        <v>639.9</v>
      </c>
      <c r="E21" s="32">
        <v>1175</v>
      </c>
      <c r="F21" s="29">
        <f t="shared" si="1"/>
        <v>48</v>
      </c>
      <c r="G21" s="30">
        <f t="shared" si="0"/>
        <v>47.4</v>
      </c>
      <c r="H21" s="31">
        <f t="shared" si="0"/>
        <v>42.66</v>
      </c>
      <c r="I21" s="34">
        <f t="shared" si="0"/>
        <v>78.33333333333333</v>
      </c>
    </row>
    <row r="22" spans="1:9" ht="12.75">
      <c r="A22" s="105">
        <v>16</v>
      </c>
      <c r="B22" s="32">
        <v>768</v>
      </c>
      <c r="C22" s="32">
        <v>759</v>
      </c>
      <c r="D22" s="32">
        <v>683.1</v>
      </c>
      <c r="E22" s="32">
        <v>1300</v>
      </c>
      <c r="F22" s="29">
        <f t="shared" si="1"/>
        <v>48</v>
      </c>
      <c r="G22" s="30">
        <f t="shared" si="0"/>
        <v>47.4375</v>
      </c>
      <c r="H22" s="31">
        <f t="shared" si="0"/>
        <v>42.69375</v>
      </c>
      <c r="I22" s="34">
        <f t="shared" si="0"/>
        <v>81.25</v>
      </c>
    </row>
    <row r="23" spans="1:9" ht="12.75">
      <c r="A23" s="105">
        <v>17</v>
      </c>
      <c r="B23" s="32">
        <v>823.2</v>
      </c>
      <c r="C23" s="32">
        <v>813</v>
      </c>
      <c r="D23" s="32">
        <v>731.7</v>
      </c>
      <c r="E23" s="32">
        <v>1440</v>
      </c>
      <c r="F23" s="29">
        <f t="shared" si="1"/>
        <v>48.42352941176471</v>
      </c>
      <c r="G23" s="30">
        <f t="shared" si="0"/>
        <v>47.8235294117647</v>
      </c>
      <c r="H23" s="31">
        <f t="shared" si="0"/>
        <v>43.04117647058824</v>
      </c>
      <c r="I23" s="34">
        <f t="shared" si="0"/>
        <v>84.70588235294117</v>
      </c>
    </row>
    <row r="24" spans="1:9" ht="12.75">
      <c r="A24" s="105">
        <v>18</v>
      </c>
      <c r="B24" s="32">
        <v>880</v>
      </c>
      <c r="C24" s="32">
        <v>862.8</v>
      </c>
      <c r="D24" s="32">
        <v>776.52</v>
      </c>
      <c r="E24" s="32">
        <v>1550</v>
      </c>
      <c r="F24" s="29">
        <f t="shared" si="1"/>
        <v>48.888888888888886</v>
      </c>
      <c r="G24" s="30">
        <f t="shared" si="0"/>
        <v>47.93333333333333</v>
      </c>
      <c r="H24" s="31">
        <f t="shared" si="0"/>
        <v>43.14</v>
      </c>
      <c r="I24" s="34">
        <f t="shared" si="0"/>
        <v>86.11111111111111</v>
      </c>
    </row>
    <row r="25" spans="1:9" ht="12.75">
      <c r="A25" s="105">
        <v>19</v>
      </c>
      <c r="B25" s="32">
        <v>934.4</v>
      </c>
      <c r="C25" s="32">
        <v>906</v>
      </c>
      <c r="D25" s="32">
        <v>815.4</v>
      </c>
      <c r="E25" s="32">
        <v>1680</v>
      </c>
      <c r="F25" s="29">
        <f t="shared" si="1"/>
        <v>49.17894736842105</v>
      </c>
      <c r="G25" s="30">
        <f t="shared" si="0"/>
        <v>47.68421052631579</v>
      </c>
      <c r="H25" s="31">
        <f t="shared" si="0"/>
        <v>42.91578947368421</v>
      </c>
      <c r="I25" s="34">
        <f t="shared" si="0"/>
        <v>88.42105263157895</v>
      </c>
    </row>
    <row r="26" spans="1:9" ht="12.75">
      <c r="A26" s="105">
        <v>20</v>
      </c>
      <c r="B26" s="32">
        <v>988.8</v>
      </c>
      <c r="C26" s="32">
        <v>960</v>
      </c>
      <c r="D26" s="32">
        <v>864</v>
      </c>
      <c r="E26" s="32">
        <v>1780</v>
      </c>
      <c r="F26" s="29">
        <f t="shared" si="1"/>
        <v>49.44</v>
      </c>
      <c r="G26" s="30">
        <f t="shared" si="0"/>
        <v>48</v>
      </c>
      <c r="H26" s="31">
        <f t="shared" si="0"/>
        <v>43.2</v>
      </c>
      <c r="I26" s="34">
        <f t="shared" si="0"/>
        <v>89</v>
      </c>
    </row>
    <row r="27" spans="1:9" ht="12.75">
      <c r="A27" s="105">
        <v>21</v>
      </c>
      <c r="B27" s="32">
        <v>988.8</v>
      </c>
      <c r="C27" s="33">
        <v>960</v>
      </c>
      <c r="D27" s="32">
        <v>864</v>
      </c>
      <c r="E27" s="32">
        <v>2000</v>
      </c>
      <c r="F27" s="29">
        <f t="shared" si="1"/>
        <v>47.08571428571428</v>
      </c>
      <c r="G27" s="30">
        <f t="shared" si="0"/>
        <v>45.714285714285715</v>
      </c>
      <c r="H27" s="31">
        <f t="shared" si="0"/>
        <v>41.142857142857146</v>
      </c>
      <c r="I27" s="34">
        <f t="shared" si="0"/>
        <v>95.23809523809524</v>
      </c>
    </row>
    <row r="28" spans="1:9" ht="12.75">
      <c r="A28" s="105">
        <v>22</v>
      </c>
      <c r="B28" s="32">
        <v>988.8</v>
      </c>
      <c r="C28" s="33">
        <v>960</v>
      </c>
      <c r="D28" s="32">
        <v>864</v>
      </c>
      <c r="E28" s="32">
        <v>2100</v>
      </c>
      <c r="F28" s="29">
        <f t="shared" si="1"/>
        <v>44.945454545454545</v>
      </c>
      <c r="G28" s="30">
        <f t="shared" si="0"/>
        <v>43.63636363636363</v>
      </c>
      <c r="H28" s="31">
        <f t="shared" si="0"/>
        <v>39.27272727272727</v>
      </c>
      <c r="I28" s="34">
        <f t="shared" si="0"/>
        <v>95.45454545454545</v>
      </c>
    </row>
    <row r="29" spans="1:9" ht="12.75">
      <c r="A29" s="105">
        <v>23</v>
      </c>
      <c r="B29" s="32">
        <v>988.8</v>
      </c>
      <c r="C29" s="32">
        <v>960</v>
      </c>
      <c r="D29" s="32">
        <v>864</v>
      </c>
      <c r="E29" s="32">
        <v>2200</v>
      </c>
      <c r="F29" s="29">
        <f t="shared" si="1"/>
        <v>42.99130434782609</v>
      </c>
      <c r="G29" s="30">
        <f t="shared" si="0"/>
        <v>41.73913043478261</v>
      </c>
      <c r="H29" s="31">
        <f t="shared" si="0"/>
        <v>37.56521739130435</v>
      </c>
      <c r="I29" s="34">
        <f t="shared" si="0"/>
        <v>95.65217391304348</v>
      </c>
    </row>
    <row r="30" spans="1:9" ht="12.75">
      <c r="A30" s="105">
        <v>24</v>
      </c>
      <c r="B30" s="32">
        <v>988.8</v>
      </c>
      <c r="C30" s="32">
        <v>960</v>
      </c>
      <c r="D30" s="32">
        <v>864</v>
      </c>
      <c r="E30" s="32">
        <v>2520</v>
      </c>
      <c r="F30" s="29">
        <f t="shared" si="1"/>
        <v>41.199999999999996</v>
      </c>
      <c r="G30" s="30">
        <f t="shared" si="0"/>
        <v>40</v>
      </c>
      <c r="H30" s="31">
        <f t="shared" si="0"/>
        <v>36</v>
      </c>
      <c r="I30" s="34">
        <f t="shared" si="0"/>
        <v>105</v>
      </c>
    </row>
    <row r="31" spans="1:9" ht="12.75">
      <c r="A31" s="105">
        <v>25</v>
      </c>
      <c r="B31" s="32">
        <v>988.8</v>
      </c>
      <c r="C31" s="32">
        <v>960</v>
      </c>
      <c r="D31" s="32">
        <v>864</v>
      </c>
      <c r="E31" s="32">
        <v>2600</v>
      </c>
      <c r="F31" s="29">
        <f t="shared" si="1"/>
        <v>39.552</v>
      </c>
      <c r="G31" s="30">
        <f t="shared" si="0"/>
        <v>38.4</v>
      </c>
      <c r="H31" s="31">
        <f t="shared" si="0"/>
        <v>34.56</v>
      </c>
      <c r="I31" s="34">
        <f t="shared" si="0"/>
        <v>104</v>
      </c>
    </row>
    <row r="32" spans="1:9" ht="12.75">
      <c r="A32" s="105">
        <v>26</v>
      </c>
      <c r="B32" s="32">
        <v>988.8</v>
      </c>
      <c r="C32" s="32">
        <v>960</v>
      </c>
      <c r="D32" s="32">
        <v>864</v>
      </c>
      <c r="E32" s="32">
        <v>2600</v>
      </c>
      <c r="F32" s="29">
        <f t="shared" si="1"/>
        <v>38.03076923076923</v>
      </c>
      <c r="G32" s="30">
        <f t="shared" si="0"/>
        <v>36.92307692307692</v>
      </c>
      <c r="H32" s="31">
        <f t="shared" si="0"/>
        <v>33.23076923076923</v>
      </c>
      <c r="I32" s="34">
        <f t="shared" si="0"/>
        <v>100</v>
      </c>
    </row>
    <row r="33" spans="1:9" ht="12.75">
      <c r="A33" s="105">
        <v>27</v>
      </c>
      <c r="B33" s="32">
        <v>988.8</v>
      </c>
      <c r="C33" s="32">
        <v>960</v>
      </c>
      <c r="D33" s="32">
        <v>864</v>
      </c>
      <c r="E33" s="32">
        <v>2600</v>
      </c>
      <c r="F33" s="29">
        <f t="shared" si="1"/>
        <v>36.62222222222222</v>
      </c>
      <c r="G33" s="30">
        <f t="shared" si="0"/>
        <v>35.55555555555556</v>
      </c>
      <c r="H33" s="31">
        <f t="shared" si="0"/>
        <v>32</v>
      </c>
      <c r="I33" s="34">
        <f t="shared" si="0"/>
        <v>96.29629629629629</v>
      </c>
    </row>
    <row r="34" spans="1:9" ht="12.75">
      <c r="A34" s="105">
        <v>28</v>
      </c>
      <c r="B34" s="32">
        <v>988.8</v>
      </c>
      <c r="C34" s="32">
        <v>960</v>
      </c>
      <c r="D34" s="32">
        <v>864</v>
      </c>
      <c r="E34" s="32">
        <v>2600</v>
      </c>
      <c r="F34" s="29">
        <f t="shared" si="1"/>
        <v>35.31428571428571</v>
      </c>
      <c r="G34" s="30">
        <f t="shared" si="0"/>
        <v>34.285714285714285</v>
      </c>
      <c r="H34" s="31">
        <f t="shared" si="0"/>
        <v>30.857142857142858</v>
      </c>
      <c r="I34" s="34">
        <f t="shared" si="0"/>
        <v>92.85714285714286</v>
      </c>
    </row>
    <row r="35" spans="1:9" ht="12.75">
      <c r="A35" s="105">
        <v>29</v>
      </c>
      <c r="B35" s="32">
        <v>988.8</v>
      </c>
      <c r="C35" s="32">
        <v>960</v>
      </c>
      <c r="D35" s="32">
        <v>864</v>
      </c>
      <c r="E35" s="32">
        <v>2600</v>
      </c>
      <c r="F35" s="29">
        <f t="shared" si="1"/>
        <v>34.09655172413793</v>
      </c>
      <c r="G35" s="30">
        <f t="shared" si="0"/>
        <v>33.10344827586207</v>
      </c>
      <c r="H35" s="31">
        <f t="shared" si="0"/>
        <v>29.79310344827586</v>
      </c>
      <c r="I35" s="34">
        <f t="shared" si="0"/>
        <v>89.65517241379311</v>
      </c>
    </row>
    <row r="36" spans="1:9" ht="12.75">
      <c r="A36" s="106">
        <v>30</v>
      </c>
      <c r="B36" s="35">
        <v>988.8</v>
      </c>
      <c r="C36" s="35">
        <v>960</v>
      </c>
      <c r="D36" s="35">
        <v>864</v>
      </c>
      <c r="E36" s="35">
        <v>2600</v>
      </c>
      <c r="F36" s="36">
        <f t="shared" si="1"/>
        <v>32.96</v>
      </c>
      <c r="G36" s="37">
        <f t="shared" si="0"/>
        <v>32</v>
      </c>
      <c r="H36" s="38">
        <f t="shared" si="0"/>
        <v>28.8</v>
      </c>
      <c r="I36" s="39">
        <f t="shared" si="0"/>
        <v>86.66666666666667</v>
      </c>
    </row>
  </sheetData>
  <sheetProtection sheet="1" objects="1" scenarios="1"/>
  <mergeCells count="1">
    <mergeCell ref="F6:I6"/>
  </mergeCells>
  <printOptions/>
  <pageMargins left="0.59" right="0.58" top="0.76" bottom="0.77" header="0.38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4">
      <selection activeCell="F4" sqref="F4"/>
    </sheetView>
  </sheetViews>
  <sheetFormatPr defaultColWidth="9.00390625" defaultRowHeight="12.75"/>
  <cols>
    <col min="1" max="1" width="6.625" style="0" customWidth="1"/>
    <col min="2" max="5" width="10.625" style="7" customWidth="1"/>
    <col min="6" max="9" width="10.625" style="0" customWidth="1"/>
  </cols>
  <sheetData>
    <row r="1" spans="6:9" ht="12.75">
      <c r="F1" s="1"/>
      <c r="G1" s="1"/>
      <c r="H1" s="1"/>
      <c r="I1" s="1"/>
    </row>
    <row r="2" spans="3:9" ht="19.5">
      <c r="C2" s="45" t="s">
        <v>112</v>
      </c>
      <c r="F2" s="1"/>
      <c r="G2" s="1"/>
      <c r="H2" s="1"/>
      <c r="I2" s="1"/>
    </row>
    <row r="3" spans="6:9" ht="12.75">
      <c r="F3" s="1"/>
      <c r="G3" s="1"/>
      <c r="H3" s="1"/>
      <c r="I3" s="1"/>
    </row>
    <row r="4" spans="4:9" ht="15">
      <c r="D4" s="117" t="s">
        <v>110</v>
      </c>
      <c r="E4" s="117"/>
      <c r="F4" s="16">
        <v>1</v>
      </c>
      <c r="G4" s="1"/>
      <c r="H4" s="1"/>
      <c r="I4" s="1"/>
    </row>
    <row r="5" spans="2:9" ht="12.75">
      <c r="B5" s="40" t="s">
        <v>111</v>
      </c>
      <c r="F5" s="1"/>
      <c r="G5" s="1"/>
      <c r="H5" s="1"/>
      <c r="I5" s="1"/>
    </row>
    <row r="6" spans="1:9" ht="12.75">
      <c r="A6" s="108" t="s">
        <v>106</v>
      </c>
      <c r="B6" s="109" t="s">
        <v>107</v>
      </c>
      <c r="C6" s="109" t="s">
        <v>107</v>
      </c>
      <c r="D6" s="109" t="s">
        <v>107</v>
      </c>
      <c r="E6" s="109" t="s">
        <v>107</v>
      </c>
      <c r="F6" s="118" t="s">
        <v>137</v>
      </c>
      <c r="G6" s="118"/>
      <c r="H6" s="118"/>
      <c r="I6" s="119"/>
    </row>
    <row r="7" spans="1:9" ht="12.75">
      <c r="A7" s="110" t="s">
        <v>108</v>
      </c>
      <c r="B7" s="111" t="s">
        <v>0</v>
      </c>
      <c r="C7" s="111" t="s">
        <v>1</v>
      </c>
      <c r="D7" s="111" t="s">
        <v>2</v>
      </c>
      <c r="E7" s="111" t="s">
        <v>109</v>
      </c>
      <c r="F7" s="111" t="s">
        <v>0</v>
      </c>
      <c r="G7" s="111" t="s">
        <v>1</v>
      </c>
      <c r="H7" s="111" t="s">
        <v>2</v>
      </c>
      <c r="I7" s="112" t="s">
        <v>109</v>
      </c>
    </row>
    <row r="8" spans="1:9" ht="12.75">
      <c r="A8" s="107">
        <v>2</v>
      </c>
      <c r="B8" s="15">
        <f>Kaart!B8*$F$4</f>
        <v>52.8</v>
      </c>
      <c r="C8" s="15">
        <f>Kaart!C8*$F$4</f>
        <v>60</v>
      </c>
      <c r="D8" s="15">
        <f>Kaart!D8*$F$4</f>
        <v>54</v>
      </c>
      <c r="E8" s="15">
        <f>Kaart!E8*$F$4</f>
        <v>0</v>
      </c>
      <c r="F8" s="41">
        <f>B8/$A8</f>
        <v>26.4</v>
      </c>
      <c r="G8" s="42">
        <f aca="true" t="shared" si="0" ref="G8:I36">C8/$A8</f>
        <v>30</v>
      </c>
      <c r="H8" s="43">
        <f t="shared" si="0"/>
        <v>27</v>
      </c>
      <c r="I8" s="44">
        <f t="shared" si="0"/>
        <v>0</v>
      </c>
    </row>
    <row r="9" spans="1:9" ht="12.75">
      <c r="A9" s="107">
        <v>3</v>
      </c>
      <c r="B9" s="15">
        <f>Kaart!B9*$F$4</f>
        <v>128</v>
      </c>
      <c r="C9" s="15">
        <f>Kaart!C9*$F$4</f>
        <v>92</v>
      </c>
      <c r="D9" s="15">
        <f>Kaart!D9*$F$4</f>
        <v>82.8</v>
      </c>
      <c r="E9" s="15">
        <f>Kaart!E9*$F$4</f>
        <v>154</v>
      </c>
      <c r="F9" s="11">
        <f aca="true" t="shared" si="1" ref="F9:F36">B9/$A9</f>
        <v>42.666666666666664</v>
      </c>
      <c r="G9" s="12">
        <f t="shared" si="0"/>
        <v>30.666666666666668</v>
      </c>
      <c r="H9" s="13">
        <f t="shared" si="0"/>
        <v>27.599999999999998</v>
      </c>
      <c r="I9" s="14">
        <f t="shared" si="0"/>
        <v>51.333333333333336</v>
      </c>
    </row>
    <row r="10" spans="1:9" ht="12.75">
      <c r="A10" s="107">
        <v>4</v>
      </c>
      <c r="B10" s="15">
        <f>Kaart!B10*$F$4</f>
        <v>144</v>
      </c>
      <c r="C10" s="15">
        <f>Kaart!C10*$F$4</f>
        <v>136</v>
      </c>
      <c r="D10" s="15">
        <f>Kaart!D10*$F$4</f>
        <v>122.4</v>
      </c>
      <c r="E10" s="15">
        <f>Kaart!E10*$F$4</f>
        <v>280</v>
      </c>
      <c r="F10" s="11">
        <f t="shared" si="1"/>
        <v>36</v>
      </c>
      <c r="G10" s="12">
        <f t="shared" si="0"/>
        <v>34</v>
      </c>
      <c r="H10" s="13">
        <f t="shared" si="0"/>
        <v>30.6</v>
      </c>
      <c r="I10" s="14">
        <f t="shared" si="0"/>
        <v>70</v>
      </c>
    </row>
    <row r="11" spans="1:9" ht="12.75">
      <c r="A11" s="107">
        <v>5</v>
      </c>
      <c r="B11" s="15">
        <f>Kaart!B11*$F$4</f>
        <v>189.6</v>
      </c>
      <c r="C11" s="15">
        <f>Kaart!C11*$F$4</f>
        <v>180</v>
      </c>
      <c r="D11" s="15">
        <f>Kaart!D11*$F$4</f>
        <v>159.84</v>
      </c>
      <c r="E11" s="15">
        <f>Kaart!E11*$F$4</f>
        <v>320</v>
      </c>
      <c r="F11" s="11">
        <f t="shared" si="1"/>
        <v>37.92</v>
      </c>
      <c r="G11" s="12">
        <f t="shared" si="0"/>
        <v>36</v>
      </c>
      <c r="H11" s="13">
        <f t="shared" si="0"/>
        <v>31.968</v>
      </c>
      <c r="I11" s="14">
        <f t="shared" si="0"/>
        <v>64</v>
      </c>
    </row>
    <row r="12" spans="1:9" ht="12.75">
      <c r="A12" s="107">
        <v>6</v>
      </c>
      <c r="B12" s="15">
        <f>Kaart!B12*$F$4</f>
        <v>189.6</v>
      </c>
      <c r="C12" s="15">
        <f>Kaart!C12*$F$4</f>
        <v>231</v>
      </c>
      <c r="D12" s="15">
        <f>Kaart!D12*$F$4</f>
        <v>207.9</v>
      </c>
      <c r="E12" s="15">
        <f>Kaart!E12*$F$4</f>
        <v>384</v>
      </c>
      <c r="F12" s="11">
        <f t="shared" si="1"/>
        <v>31.599999999999998</v>
      </c>
      <c r="G12" s="12">
        <f t="shared" si="0"/>
        <v>38.5</v>
      </c>
      <c r="H12" s="13">
        <f t="shared" si="0"/>
        <v>34.65</v>
      </c>
      <c r="I12" s="14">
        <f t="shared" si="0"/>
        <v>64</v>
      </c>
    </row>
    <row r="13" spans="1:9" ht="12.75">
      <c r="A13" s="107">
        <v>7</v>
      </c>
      <c r="B13" s="15">
        <f>Kaart!B13*$F$4</f>
        <v>300</v>
      </c>
      <c r="C13" s="15">
        <f>Kaart!C13*$F$4</f>
        <v>281.58</v>
      </c>
      <c r="D13" s="15">
        <f>Kaart!D13*$F$4</f>
        <v>253.422</v>
      </c>
      <c r="E13" s="15">
        <f>Kaart!E13*$F$4</f>
        <v>515</v>
      </c>
      <c r="F13" s="11">
        <f t="shared" si="1"/>
        <v>42.857142857142854</v>
      </c>
      <c r="G13" s="12">
        <f t="shared" si="0"/>
        <v>40.22571428571428</v>
      </c>
      <c r="H13" s="13">
        <f t="shared" si="0"/>
        <v>36.20314285714286</v>
      </c>
      <c r="I13" s="14">
        <f t="shared" si="0"/>
        <v>73.57142857142857</v>
      </c>
    </row>
    <row r="14" spans="1:9" ht="12.75">
      <c r="A14" s="107">
        <v>8</v>
      </c>
      <c r="B14" s="15">
        <f>Kaart!B14*$F$4</f>
        <v>348</v>
      </c>
      <c r="C14" s="15">
        <f>Kaart!C14*$F$4</f>
        <v>334.59</v>
      </c>
      <c r="D14" s="15">
        <f>Kaart!D14*$F$4</f>
        <v>301.13100000000003</v>
      </c>
      <c r="E14" s="15">
        <f>Kaart!E14*$F$4</f>
        <v>547</v>
      </c>
      <c r="F14" s="11">
        <f t="shared" si="1"/>
        <v>43.5</v>
      </c>
      <c r="G14" s="12">
        <f t="shared" si="0"/>
        <v>41.82375</v>
      </c>
      <c r="H14" s="13">
        <f t="shared" si="0"/>
        <v>37.641375000000004</v>
      </c>
      <c r="I14" s="14">
        <f t="shared" si="0"/>
        <v>68.375</v>
      </c>
    </row>
    <row r="15" spans="1:9" ht="12.75">
      <c r="A15" s="107">
        <v>9</v>
      </c>
      <c r="B15" s="15">
        <f>Kaart!B15*$F$4</f>
        <v>397.6</v>
      </c>
      <c r="C15" s="15">
        <f>Kaart!C15*$F$4</f>
        <v>384.75</v>
      </c>
      <c r="D15" s="15">
        <f>Kaart!D15*$F$4</f>
        <v>346.275</v>
      </c>
      <c r="E15" s="15">
        <f>Kaart!E15*$F$4</f>
        <v>590</v>
      </c>
      <c r="F15" s="11">
        <f t="shared" si="1"/>
        <v>44.17777777777778</v>
      </c>
      <c r="G15" s="12">
        <f t="shared" si="0"/>
        <v>42.75</v>
      </c>
      <c r="H15" s="13">
        <f t="shared" si="0"/>
        <v>38.474999999999994</v>
      </c>
      <c r="I15" s="14">
        <f t="shared" si="0"/>
        <v>65.55555555555556</v>
      </c>
    </row>
    <row r="16" spans="1:9" ht="12.75">
      <c r="A16" s="107">
        <v>10</v>
      </c>
      <c r="B16" s="15">
        <f>Kaart!B16*$F$4</f>
        <v>397.6</v>
      </c>
      <c r="C16" s="15">
        <f>Kaart!C16*$F$4</f>
        <v>429.21</v>
      </c>
      <c r="D16" s="15">
        <f>Kaart!D16*$F$4</f>
        <v>386.289</v>
      </c>
      <c r="E16" s="15">
        <f>Kaart!E16*$F$4</f>
        <v>620</v>
      </c>
      <c r="F16" s="11">
        <f t="shared" si="1"/>
        <v>39.760000000000005</v>
      </c>
      <c r="G16" s="12">
        <f t="shared" si="0"/>
        <v>42.921</v>
      </c>
      <c r="H16" s="13">
        <f t="shared" si="0"/>
        <v>38.6289</v>
      </c>
      <c r="I16" s="14">
        <f t="shared" si="0"/>
        <v>62</v>
      </c>
    </row>
    <row r="17" spans="1:9" ht="12.75">
      <c r="A17" s="107">
        <v>11</v>
      </c>
      <c r="B17" s="15">
        <f>Kaart!B17*$F$4</f>
        <v>448</v>
      </c>
      <c r="C17" s="15">
        <f>Kaart!C17*$F$4</f>
        <v>476.52</v>
      </c>
      <c r="D17" s="15">
        <f>Kaart!D17*$F$4</f>
        <v>428.86800000000005</v>
      </c>
      <c r="E17" s="15">
        <f>Kaart!E17*$F$4</f>
        <v>720</v>
      </c>
      <c r="F17" s="11">
        <f t="shared" si="1"/>
        <v>40.72727272727273</v>
      </c>
      <c r="G17" s="12">
        <f t="shared" si="0"/>
        <v>43.32</v>
      </c>
      <c r="H17" s="13">
        <f t="shared" si="0"/>
        <v>38.98800000000001</v>
      </c>
      <c r="I17" s="14">
        <f t="shared" si="0"/>
        <v>65.45454545454545</v>
      </c>
    </row>
    <row r="18" spans="1:9" ht="12.75">
      <c r="A18" s="107">
        <v>12</v>
      </c>
      <c r="B18" s="15">
        <f>Kaart!B18*$F$4</f>
        <v>480</v>
      </c>
      <c r="C18" s="15">
        <f>Kaart!C18*$F$4</f>
        <v>520.98</v>
      </c>
      <c r="D18" s="15">
        <f>Kaart!D18*$F$4</f>
        <v>468.882</v>
      </c>
      <c r="E18" s="15">
        <f>Kaart!E18*$F$4</f>
        <v>800</v>
      </c>
      <c r="F18" s="11">
        <f t="shared" si="1"/>
        <v>40</v>
      </c>
      <c r="G18" s="12">
        <f t="shared" si="0"/>
        <v>43.415</v>
      </c>
      <c r="H18" s="13">
        <f t="shared" si="0"/>
        <v>39.0735</v>
      </c>
      <c r="I18" s="14">
        <f t="shared" si="0"/>
        <v>66.66666666666667</v>
      </c>
    </row>
    <row r="19" spans="1:9" ht="12.75">
      <c r="A19" s="107">
        <v>13</v>
      </c>
      <c r="B19" s="15">
        <f>Kaart!B19*$F$4</f>
        <v>521.6</v>
      </c>
      <c r="C19" s="15">
        <f>Kaart!C19*$F$4</f>
        <v>592</v>
      </c>
      <c r="D19" s="15">
        <f>Kaart!D19*$F$4</f>
        <v>532.8</v>
      </c>
      <c r="E19" s="15">
        <f>Kaart!E19*$F$4</f>
        <v>900</v>
      </c>
      <c r="F19" s="11">
        <f t="shared" si="1"/>
        <v>40.12307692307692</v>
      </c>
      <c r="G19" s="12">
        <f t="shared" si="0"/>
        <v>45.53846153846154</v>
      </c>
      <c r="H19" s="13">
        <f t="shared" si="0"/>
        <v>40.98461538461538</v>
      </c>
      <c r="I19" s="14">
        <f t="shared" si="0"/>
        <v>69.23076923076923</v>
      </c>
    </row>
    <row r="20" spans="1:9" ht="12.75">
      <c r="A20" s="107">
        <v>14</v>
      </c>
      <c r="B20" s="15">
        <f>Kaart!B20*$F$4</f>
        <v>620</v>
      </c>
      <c r="C20" s="15">
        <f>Kaart!C20*$F$4</f>
        <v>660</v>
      </c>
      <c r="D20" s="15">
        <f>Kaart!D20*$F$4</f>
        <v>594</v>
      </c>
      <c r="E20" s="15">
        <f>Kaart!E20*$F$4</f>
        <v>980</v>
      </c>
      <c r="F20" s="11">
        <f t="shared" si="1"/>
        <v>44.285714285714285</v>
      </c>
      <c r="G20" s="12">
        <f t="shared" si="0"/>
        <v>47.142857142857146</v>
      </c>
      <c r="H20" s="13">
        <f t="shared" si="0"/>
        <v>42.42857142857143</v>
      </c>
      <c r="I20" s="14">
        <f t="shared" si="0"/>
        <v>70</v>
      </c>
    </row>
    <row r="21" spans="1:9" ht="12.75">
      <c r="A21" s="107">
        <v>15</v>
      </c>
      <c r="B21" s="15">
        <f>Kaart!B21*$F$4</f>
        <v>720</v>
      </c>
      <c r="C21" s="15">
        <f>Kaart!C21*$F$4</f>
        <v>711</v>
      </c>
      <c r="D21" s="15">
        <f>Kaart!D21*$F$4</f>
        <v>639.9</v>
      </c>
      <c r="E21" s="15">
        <f>Kaart!E21*$F$4</f>
        <v>1175</v>
      </c>
      <c r="F21" s="11">
        <f t="shared" si="1"/>
        <v>48</v>
      </c>
      <c r="G21" s="12">
        <f t="shared" si="0"/>
        <v>47.4</v>
      </c>
      <c r="H21" s="13">
        <f t="shared" si="0"/>
        <v>42.66</v>
      </c>
      <c r="I21" s="14">
        <f t="shared" si="0"/>
        <v>78.33333333333333</v>
      </c>
    </row>
    <row r="22" spans="1:9" ht="12.75">
      <c r="A22" s="107">
        <v>16</v>
      </c>
      <c r="B22" s="15">
        <f>Kaart!B22*$F$4</f>
        <v>768</v>
      </c>
      <c r="C22" s="15">
        <f>Kaart!C22*$F$4</f>
        <v>759</v>
      </c>
      <c r="D22" s="15">
        <f>Kaart!D22*$F$4</f>
        <v>683.1</v>
      </c>
      <c r="E22" s="15">
        <f>Kaart!E22*$F$4</f>
        <v>1300</v>
      </c>
      <c r="F22" s="11">
        <f t="shared" si="1"/>
        <v>48</v>
      </c>
      <c r="G22" s="12">
        <f t="shared" si="0"/>
        <v>47.4375</v>
      </c>
      <c r="H22" s="13">
        <f t="shared" si="0"/>
        <v>42.69375</v>
      </c>
      <c r="I22" s="14">
        <f t="shared" si="0"/>
        <v>81.25</v>
      </c>
    </row>
    <row r="23" spans="1:9" ht="12.75">
      <c r="A23" s="107">
        <v>17</v>
      </c>
      <c r="B23" s="15">
        <f>Kaart!B23*$F$4</f>
        <v>823.2</v>
      </c>
      <c r="C23" s="15">
        <f>Kaart!C23*$F$4</f>
        <v>813</v>
      </c>
      <c r="D23" s="15">
        <f>Kaart!D23*$F$4</f>
        <v>731.7</v>
      </c>
      <c r="E23" s="15">
        <f>Kaart!E23*$F$4</f>
        <v>1440</v>
      </c>
      <c r="F23" s="11">
        <f t="shared" si="1"/>
        <v>48.42352941176471</v>
      </c>
      <c r="G23" s="12">
        <f t="shared" si="0"/>
        <v>47.8235294117647</v>
      </c>
      <c r="H23" s="13">
        <f t="shared" si="0"/>
        <v>43.04117647058824</v>
      </c>
      <c r="I23" s="14">
        <f t="shared" si="0"/>
        <v>84.70588235294117</v>
      </c>
    </row>
    <row r="24" spans="1:9" ht="12.75">
      <c r="A24" s="107">
        <v>18</v>
      </c>
      <c r="B24" s="15">
        <f>Kaart!B24*$F$4</f>
        <v>880</v>
      </c>
      <c r="C24" s="15">
        <f>Kaart!C24*$F$4</f>
        <v>862.8</v>
      </c>
      <c r="D24" s="15">
        <f>Kaart!D24*$F$4</f>
        <v>776.52</v>
      </c>
      <c r="E24" s="15">
        <f>Kaart!E24*$F$4</f>
        <v>1550</v>
      </c>
      <c r="F24" s="11">
        <f t="shared" si="1"/>
        <v>48.888888888888886</v>
      </c>
      <c r="G24" s="12">
        <f t="shared" si="0"/>
        <v>47.93333333333333</v>
      </c>
      <c r="H24" s="13">
        <f t="shared" si="0"/>
        <v>43.14</v>
      </c>
      <c r="I24" s="14">
        <f t="shared" si="0"/>
        <v>86.11111111111111</v>
      </c>
    </row>
    <row r="25" spans="1:9" ht="12.75">
      <c r="A25" s="107">
        <v>19</v>
      </c>
      <c r="B25" s="15">
        <f>Kaart!B25*$F$4</f>
        <v>934.4</v>
      </c>
      <c r="C25" s="15">
        <f>Kaart!C25*$F$4</f>
        <v>906</v>
      </c>
      <c r="D25" s="15">
        <f>Kaart!D25*$F$4</f>
        <v>815.4</v>
      </c>
      <c r="E25" s="15">
        <f>Kaart!E25*$F$4</f>
        <v>1680</v>
      </c>
      <c r="F25" s="11">
        <f t="shared" si="1"/>
        <v>49.17894736842105</v>
      </c>
      <c r="G25" s="12">
        <f t="shared" si="0"/>
        <v>47.68421052631579</v>
      </c>
      <c r="H25" s="13">
        <f t="shared" si="0"/>
        <v>42.91578947368421</v>
      </c>
      <c r="I25" s="14">
        <f t="shared" si="0"/>
        <v>88.42105263157895</v>
      </c>
    </row>
    <row r="26" spans="1:9" ht="12.75">
      <c r="A26" s="107">
        <v>20</v>
      </c>
      <c r="B26" s="15">
        <f>Kaart!B26*$F$4</f>
        <v>988.8</v>
      </c>
      <c r="C26" s="15">
        <f>Kaart!C26*$F$4</f>
        <v>960</v>
      </c>
      <c r="D26" s="15">
        <f>Kaart!D26*$F$4</f>
        <v>864</v>
      </c>
      <c r="E26" s="15">
        <f>Kaart!E26*$F$4</f>
        <v>1780</v>
      </c>
      <c r="F26" s="11">
        <f t="shared" si="1"/>
        <v>49.44</v>
      </c>
      <c r="G26" s="12">
        <f t="shared" si="0"/>
        <v>48</v>
      </c>
      <c r="H26" s="13">
        <f t="shared" si="0"/>
        <v>43.2</v>
      </c>
      <c r="I26" s="14">
        <f t="shared" si="0"/>
        <v>89</v>
      </c>
    </row>
    <row r="27" spans="1:9" ht="12.75">
      <c r="A27" s="107">
        <v>21</v>
      </c>
      <c r="B27" s="15">
        <f>Kaart!B27*$F$4</f>
        <v>988.8</v>
      </c>
      <c r="C27" s="15">
        <f>Kaart!C27*$F$4</f>
        <v>960</v>
      </c>
      <c r="D27" s="15">
        <f>Kaart!D27*$F$4</f>
        <v>864</v>
      </c>
      <c r="E27" s="15">
        <f>Kaart!E27*$F$4</f>
        <v>2000</v>
      </c>
      <c r="F27" s="11">
        <f t="shared" si="1"/>
        <v>47.08571428571428</v>
      </c>
      <c r="G27" s="12">
        <f t="shared" si="0"/>
        <v>45.714285714285715</v>
      </c>
      <c r="H27" s="13">
        <f t="shared" si="0"/>
        <v>41.142857142857146</v>
      </c>
      <c r="I27" s="14">
        <f t="shared" si="0"/>
        <v>95.23809523809524</v>
      </c>
    </row>
    <row r="28" spans="1:9" ht="12.75">
      <c r="A28" s="107">
        <v>22</v>
      </c>
      <c r="B28" s="15">
        <f>Kaart!B28*$F$4</f>
        <v>988.8</v>
      </c>
      <c r="C28" s="15">
        <f>Kaart!C28*$F$4</f>
        <v>960</v>
      </c>
      <c r="D28" s="15">
        <f>Kaart!D28*$F$4</f>
        <v>864</v>
      </c>
      <c r="E28" s="15">
        <f>Kaart!E28*$F$4</f>
        <v>2100</v>
      </c>
      <c r="F28" s="11">
        <f t="shared" si="1"/>
        <v>44.945454545454545</v>
      </c>
      <c r="G28" s="12">
        <f t="shared" si="0"/>
        <v>43.63636363636363</v>
      </c>
      <c r="H28" s="13">
        <f t="shared" si="0"/>
        <v>39.27272727272727</v>
      </c>
      <c r="I28" s="14">
        <f t="shared" si="0"/>
        <v>95.45454545454545</v>
      </c>
    </row>
    <row r="29" spans="1:9" ht="12.75">
      <c r="A29" s="107">
        <v>23</v>
      </c>
      <c r="B29" s="15">
        <f>Kaart!B29*$F$4</f>
        <v>988.8</v>
      </c>
      <c r="C29" s="15">
        <f>Kaart!C29*$F$4</f>
        <v>960</v>
      </c>
      <c r="D29" s="15">
        <f>Kaart!D29*$F$4</f>
        <v>864</v>
      </c>
      <c r="E29" s="15">
        <f>Kaart!E29*$F$4</f>
        <v>2200</v>
      </c>
      <c r="F29" s="11">
        <f t="shared" si="1"/>
        <v>42.99130434782609</v>
      </c>
      <c r="G29" s="12">
        <f t="shared" si="0"/>
        <v>41.73913043478261</v>
      </c>
      <c r="H29" s="13">
        <f t="shared" si="0"/>
        <v>37.56521739130435</v>
      </c>
      <c r="I29" s="14">
        <f t="shared" si="0"/>
        <v>95.65217391304348</v>
      </c>
    </row>
    <row r="30" spans="1:9" ht="12.75">
      <c r="A30" s="107">
        <v>24</v>
      </c>
      <c r="B30" s="15">
        <f>Kaart!B30*$F$4</f>
        <v>988.8</v>
      </c>
      <c r="C30" s="15">
        <f>Kaart!C30*$F$4</f>
        <v>960</v>
      </c>
      <c r="D30" s="15">
        <f>Kaart!D30*$F$4</f>
        <v>864</v>
      </c>
      <c r="E30" s="15">
        <f>Kaart!E30*$F$4</f>
        <v>2520</v>
      </c>
      <c r="F30" s="11">
        <f t="shared" si="1"/>
        <v>41.199999999999996</v>
      </c>
      <c r="G30" s="12">
        <f t="shared" si="0"/>
        <v>40</v>
      </c>
      <c r="H30" s="13">
        <f t="shared" si="0"/>
        <v>36</v>
      </c>
      <c r="I30" s="14">
        <f t="shared" si="0"/>
        <v>105</v>
      </c>
    </row>
    <row r="31" spans="1:9" ht="12.75">
      <c r="A31" s="107">
        <v>25</v>
      </c>
      <c r="B31" s="15">
        <f>Kaart!B31*$F$4</f>
        <v>988.8</v>
      </c>
      <c r="C31" s="15">
        <f>Kaart!C31*$F$4</f>
        <v>960</v>
      </c>
      <c r="D31" s="15">
        <f>Kaart!D31*$F$4</f>
        <v>864</v>
      </c>
      <c r="E31" s="15">
        <f>Kaart!E31*$F$4</f>
        <v>2600</v>
      </c>
      <c r="F31" s="11">
        <f t="shared" si="1"/>
        <v>39.552</v>
      </c>
      <c r="G31" s="12">
        <f t="shared" si="0"/>
        <v>38.4</v>
      </c>
      <c r="H31" s="13">
        <f t="shared" si="0"/>
        <v>34.56</v>
      </c>
      <c r="I31" s="14">
        <f t="shared" si="0"/>
        <v>104</v>
      </c>
    </row>
    <row r="32" spans="1:9" ht="12.75">
      <c r="A32" s="107">
        <v>26</v>
      </c>
      <c r="B32" s="15">
        <f>Kaart!B32*$F$4</f>
        <v>988.8</v>
      </c>
      <c r="C32" s="15">
        <f>Kaart!C32*$F$4</f>
        <v>960</v>
      </c>
      <c r="D32" s="15">
        <f>Kaart!D32*$F$4</f>
        <v>864</v>
      </c>
      <c r="E32" s="15">
        <f>Kaart!E32*$F$4</f>
        <v>2600</v>
      </c>
      <c r="F32" s="11">
        <f t="shared" si="1"/>
        <v>38.03076923076923</v>
      </c>
      <c r="G32" s="12">
        <f t="shared" si="0"/>
        <v>36.92307692307692</v>
      </c>
      <c r="H32" s="13">
        <f t="shared" si="0"/>
        <v>33.23076923076923</v>
      </c>
      <c r="I32" s="14">
        <f t="shared" si="0"/>
        <v>100</v>
      </c>
    </row>
    <row r="33" spans="1:9" ht="12.75">
      <c r="A33" s="107">
        <v>27</v>
      </c>
      <c r="B33" s="15">
        <f>Kaart!B33*$F$4</f>
        <v>988.8</v>
      </c>
      <c r="C33" s="15">
        <f>Kaart!C33*$F$4</f>
        <v>960</v>
      </c>
      <c r="D33" s="15">
        <f>Kaart!D33*$F$4</f>
        <v>864</v>
      </c>
      <c r="E33" s="15">
        <f>Kaart!E33*$F$4</f>
        <v>2600</v>
      </c>
      <c r="F33" s="11">
        <f t="shared" si="1"/>
        <v>36.62222222222222</v>
      </c>
      <c r="G33" s="12">
        <f t="shared" si="0"/>
        <v>35.55555555555556</v>
      </c>
      <c r="H33" s="13">
        <f t="shared" si="0"/>
        <v>32</v>
      </c>
      <c r="I33" s="14">
        <f t="shared" si="0"/>
        <v>96.29629629629629</v>
      </c>
    </row>
    <row r="34" spans="1:9" ht="12.75">
      <c r="A34" s="107">
        <v>28</v>
      </c>
      <c r="B34" s="15">
        <f>Kaart!B34*$F$4</f>
        <v>988.8</v>
      </c>
      <c r="C34" s="15">
        <f>Kaart!C34*$F$4</f>
        <v>960</v>
      </c>
      <c r="D34" s="15">
        <f>Kaart!D34*$F$4</f>
        <v>864</v>
      </c>
      <c r="E34" s="15">
        <f>Kaart!E34*$F$4</f>
        <v>2600</v>
      </c>
      <c r="F34" s="11">
        <f t="shared" si="1"/>
        <v>35.31428571428571</v>
      </c>
      <c r="G34" s="12">
        <f t="shared" si="0"/>
        <v>34.285714285714285</v>
      </c>
      <c r="H34" s="13">
        <f t="shared" si="0"/>
        <v>30.857142857142858</v>
      </c>
      <c r="I34" s="14">
        <f t="shared" si="0"/>
        <v>92.85714285714286</v>
      </c>
    </row>
    <row r="35" spans="1:9" ht="12.75">
      <c r="A35" s="107">
        <v>29</v>
      </c>
      <c r="B35" s="15">
        <f>Kaart!B35*$F$4</f>
        <v>988.8</v>
      </c>
      <c r="C35" s="15">
        <f>Kaart!C35*$F$4</f>
        <v>960</v>
      </c>
      <c r="D35" s="15">
        <f>Kaart!D35*$F$4</f>
        <v>864</v>
      </c>
      <c r="E35" s="15">
        <f>Kaart!E35*$F$4</f>
        <v>2600</v>
      </c>
      <c r="F35" s="11">
        <f t="shared" si="1"/>
        <v>34.09655172413793</v>
      </c>
      <c r="G35" s="12">
        <f t="shared" si="0"/>
        <v>33.10344827586207</v>
      </c>
      <c r="H35" s="13">
        <f t="shared" si="0"/>
        <v>29.79310344827586</v>
      </c>
      <c r="I35" s="14">
        <f t="shared" si="0"/>
        <v>89.65517241379311</v>
      </c>
    </row>
    <row r="36" spans="1:9" ht="12.75">
      <c r="A36" s="107">
        <v>30</v>
      </c>
      <c r="B36" s="15">
        <f>Kaart!B36*$F$4</f>
        <v>988.8</v>
      </c>
      <c r="C36" s="15">
        <f>Kaart!C36*$F$4</f>
        <v>960</v>
      </c>
      <c r="D36" s="15">
        <f>Kaart!D36*$F$4</f>
        <v>864</v>
      </c>
      <c r="E36" s="15">
        <f>Kaart!E36*$F$4</f>
        <v>2600</v>
      </c>
      <c r="F36" s="11">
        <f t="shared" si="1"/>
        <v>32.96</v>
      </c>
      <c r="G36" s="12">
        <f t="shared" si="0"/>
        <v>32</v>
      </c>
      <c r="H36" s="13">
        <f t="shared" si="0"/>
        <v>28.8</v>
      </c>
      <c r="I36" s="14">
        <f t="shared" si="0"/>
        <v>86.66666666666667</v>
      </c>
    </row>
  </sheetData>
  <sheetProtection sheet="1" objects="1" scenarios="1"/>
  <mergeCells count="2">
    <mergeCell ref="D4:E4"/>
    <mergeCell ref="F6:I6"/>
  </mergeCells>
  <printOptions/>
  <pageMargins left="0.62" right="0.58" top="0.8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1.25390625" style="0" customWidth="1"/>
    <col min="2" max="8" width="8.625" style="0" customWidth="1"/>
    <col min="9" max="9" width="9.625" style="0" customWidth="1"/>
  </cols>
  <sheetData>
    <row r="2" spans="1:9" ht="18">
      <c r="A2" s="64"/>
      <c r="B2" s="64"/>
      <c r="C2" s="64"/>
      <c r="D2" s="65" t="s">
        <v>38</v>
      </c>
      <c r="E2" s="66"/>
      <c r="F2" s="64"/>
      <c r="G2" s="64"/>
      <c r="H2" s="64"/>
      <c r="I2" s="64"/>
    </row>
    <row r="3" spans="1:9" ht="13.5" thickBot="1">
      <c r="A3" s="64"/>
      <c r="B3" s="64"/>
      <c r="C3" s="64"/>
      <c r="D3" s="64"/>
      <c r="E3" s="64"/>
      <c r="F3" s="64"/>
      <c r="G3" s="64"/>
      <c r="H3" s="64"/>
      <c r="I3" s="64"/>
    </row>
    <row r="4" spans="1:9" ht="12.75">
      <c r="A4" s="48" t="s">
        <v>59</v>
      </c>
      <c r="B4" s="49" t="s">
        <v>27</v>
      </c>
      <c r="C4" s="49" t="s">
        <v>28</v>
      </c>
      <c r="D4" s="49" t="s">
        <v>29</v>
      </c>
      <c r="E4" s="49" t="s">
        <v>30</v>
      </c>
      <c r="F4" s="49" t="s">
        <v>31</v>
      </c>
      <c r="G4" s="49" t="s">
        <v>32</v>
      </c>
      <c r="H4" s="49" t="s">
        <v>33</v>
      </c>
      <c r="I4" s="49" t="s">
        <v>34</v>
      </c>
    </row>
    <row r="5" spans="1:9" ht="12.75">
      <c r="A5" s="67" t="s">
        <v>57</v>
      </c>
      <c r="B5" s="68">
        <v>125</v>
      </c>
      <c r="C5" s="68">
        <v>132</v>
      </c>
      <c r="D5" s="68">
        <v>144</v>
      </c>
      <c r="E5" s="68">
        <v>152</v>
      </c>
      <c r="F5" s="68">
        <v>178</v>
      </c>
      <c r="G5" s="68">
        <v>197</v>
      </c>
      <c r="H5" s="68">
        <v>153</v>
      </c>
      <c r="I5" s="69">
        <f>SUM(B5:H5)</f>
        <v>1081</v>
      </c>
    </row>
    <row r="6" spans="1:9" ht="12.75">
      <c r="A6" s="67" t="s">
        <v>58</v>
      </c>
      <c r="B6" s="68">
        <v>135</v>
      </c>
      <c r="C6" s="68">
        <v>144</v>
      </c>
      <c r="D6" s="68">
        <v>148</v>
      </c>
      <c r="E6" s="68">
        <v>177</v>
      </c>
      <c r="F6" s="68">
        <v>188</v>
      </c>
      <c r="G6" s="68">
        <v>204</v>
      </c>
      <c r="H6" s="68">
        <v>169</v>
      </c>
      <c r="I6" s="69">
        <f>SUM(B6:H6)</f>
        <v>1165</v>
      </c>
    </row>
    <row r="7" spans="1:9" ht="12.75">
      <c r="A7" s="70" t="s">
        <v>35</v>
      </c>
      <c r="B7" s="71">
        <f aca="true" t="shared" si="0" ref="B7:I7">+B6-B5</f>
        <v>10</v>
      </c>
      <c r="C7" s="71">
        <f t="shared" si="0"/>
        <v>12</v>
      </c>
      <c r="D7" s="71">
        <f t="shared" si="0"/>
        <v>4</v>
      </c>
      <c r="E7" s="71">
        <f t="shared" si="0"/>
        <v>25</v>
      </c>
      <c r="F7" s="71">
        <f t="shared" si="0"/>
        <v>10</v>
      </c>
      <c r="G7" s="71">
        <f t="shared" si="0"/>
        <v>7</v>
      </c>
      <c r="H7" s="71">
        <f t="shared" si="0"/>
        <v>16</v>
      </c>
      <c r="I7" s="72">
        <f t="shared" si="0"/>
        <v>84</v>
      </c>
    </row>
    <row r="8" spans="1:9" ht="12.75">
      <c r="A8" s="73" t="s">
        <v>36</v>
      </c>
      <c r="B8" s="74">
        <f>B7/B5</f>
        <v>0.08</v>
      </c>
      <c r="C8" s="74">
        <f aca="true" t="shared" si="1" ref="C8:I8">C7/C5</f>
        <v>0.09090909090909091</v>
      </c>
      <c r="D8" s="74">
        <f t="shared" si="1"/>
        <v>0.027777777777777776</v>
      </c>
      <c r="E8" s="74">
        <f t="shared" si="1"/>
        <v>0.16447368421052633</v>
      </c>
      <c r="F8" s="74">
        <f t="shared" si="1"/>
        <v>0.056179775280898875</v>
      </c>
      <c r="G8" s="74">
        <f t="shared" si="1"/>
        <v>0.03553299492385787</v>
      </c>
      <c r="H8" s="74">
        <f t="shared" si="1"/>
        <v>0.10457516339869281</v>
      </c>
      <c r="I8" s="75">
        <f t="shared" si="1"/>
        <v>0.07770582793709528</v>
      </c>
    </row>
    <row r="9" spans="1:9" ht="13.5" thickBot="1">
      <c r="A9" s="76" t="s">
        <v>37</v>
      </c>
      <c r="B9" s="68">
        <v>5</v>
      </c>
      <c r="C9" s="68">
        <v>2</v>
      </c>
      <c r="D9" s="68">
        <v>3</v>
      </c>
      <c r="E9" s="68">
        <v>2</v>
      </c>
      <c r="F9" s="68">
        <v>7</v>
      </c>
      <c r="G9" s="68">
        <v>2</v>
      </c>
      <c r="H9" s="68">
        <v>4</v>
      </c>
      <c r="I9" s="69">
        <f>SUM(B9:H9)</f>
        <v>25</v>
      </c>
    </row>
    <row r="10" spans="1:9" s="10" customFormat="1" ht="12.75">
      <c r="A10" s="77" t="s">
        <v>60</v>
      </c>
      <c r="B10" s="46">
        <v>128</v>
      </c>
      <c r="C10" s="46">
        <v>135</v>
      </c>
      <c r="D10" s="46">
        <v>144.5</v>
      </c>
      <c r="E10" s="46">
        <v>165</v>
      </c>
      <c r="F10" s="46">
        <v>180</v>
      </c>
      <c r="G10" s="46">
        <v>199</v>
      </c>
      <c r="H10" s="46">
        <v>160</v>
      </c>
      <c r="I10" s="47">
        <f>SUM(B10:H10)</f>
        <v>1111.5</v>
      </c>
    </row>
    <row r="11" spans="1:9" s="10" customFormat="1" ht="12.75">
      <c r="A11" s="78" t="s">
        <v>35</v>
      </c>
      <c r="B11" s="79">
        <f>B10-B5</f>
        <v>3</v>
      </c>
      <c r="C11" s="79">
        <f aca="true" t="shared" si="2" ref="C11:I11">C10-C5</f>
        <v>3</v>
      </c>
      <c r="D11" s="79">
        <f t="shared" si="2"/>
        <v>0.5</v>
      </c>
      <c r="E11" s="79">
        <f t="shared" si="2"/>
        <v>13</v>
      </c>
      <c r="F11" s="79">
        <f t="shared" si="2"/>
        <v>2</v>
      </c>
      <c r="G11" s="79">
        <f t="shared" si="2"/>
        <v>2</v>
      </c>
      <c r="H11" s="79">
        <f t="shared" si="2"/>
        <v>7</v>
      </c>
      <c r="I11" s="80">
        <f t="shared" si="2"/>
        <v>30.5</v>
      </c>
    </row>
    <row r="12" spans="1:9" ht="12.75">
      <c r="A12" s="73" t="s">
        <v>36</v>
      </c>
      <c r="B12" s="81">
        <f aca="true" t="shared" si="3" ref="B12:I12">B11/B5</f>
        <v>0.024</v>
      </c>
      <c r="C12" s="81">
        <f t="shared" si="3"/>
        <v>0.022727272727272728</v>
      </c>
      <c r="D12" s="81">
        <f t="shared" si="3"/>
        <v>0.003472222222222222</v>
      </c>
      <c r="E12" s="81">
        <f t="shared" si="3"/>
        <v>0.08552631578947369</v>
      </c>
      <c r="F12" s="81">
        <f t="shared" si="3"/>
        <v>0.011235955056179775</v>
      </c>
      <c r="G12" s="81">
        <f t="shared" si="3"/>
        <v>0.01015228426395939</v>
      </c>
      <c r="H12" s="81">
        <f t="shared" si="3"/>
        <v>0.0457516339869281</v>
      </c>
      <c r="I12" s="75">
        <f t="shared" si="3"/>
        <v>0.028214616096207217</v>
      </c>
    </row>
  </sheetData>
  <sheetProtection sheet="1" objects="1" scenarios="1"/>
  <conditionalFormatting sqref="B8:I8 B10:I12">
    <cfRule type="cellIs" priority="1" dxfId="1" operator="between" stopIfTrue="1">
      <formula>-0.05</formula>
      <formula>0.05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625" style="0" customWidth="1"/>
    <col min="2" max="8" width="10.625" style="0" customWidth="1"/>
    <col min="9" max="9" width="12.625" style="0" customWidth="1"/>
  </cols>
  <sheetData>
    <row r="1" ht="18">
      <c r="D1" s="94" t="s">
        <v>125</v>
      </c>
    </row>
    <row r="4" spans="1:9" ht="12.75">
      <c r="A4" s="82"/>
      <c r="B4" s="83" t="s">
        <v>27</v>
      </c>
      <c r="C4" s="83" t="s">
        <v>28</v>
      </c>
      <c r="D4" s="83" t="s">
        <v>29</v>
      </c>
      <c r="E4" s="83" t="s">
        <v>30</v>
      </c>
      <c r="F4" s="83" t="s">
        <v>31</v>
      </c>
      <c r="G4" s="83" t="s">
        <v>32</v>
      </c>
      <c r="H4" s="83" t="s">
        <v>33</v>
      </c>
      <c r="I4" s="84" t="s">
        <v>34</v>
      </c>
    </row>
    <row r="5" spans="1:9" ht="12.75">
      <c r="A5" s="85" t="s">
        <v>6</v>
      </c>
      <c r="B5" s="96">
        <v>3545</v>
      </c>
      <c r="C5" s="96">
        <v>3766</v>
      </c>
      <c r="D5" s="96">
        <v>4285</v>
      </c>
      <c r="E5" s="96">
        <v>5415</v>
      </c>
      <c r="F5" s="96">
        <v>6536</v>
      </c>
      <c r="G5" s="96">
        <v>7050</v>
      </c>
      <c r="H5" s="96">
        <v>5425</v>
      </c>
      <c r="I5" s="58">
        <f>SUM(B5:H5)</f>
        <v>36022</v>
      </c>
    </row>
    <row r="6" spans="1:9" ht="12.75">
      <c r="A6" s="85" t="s">
        <v>115</v>
      </c>
      <c r="B6" s="98">
        <f>'Hours variance'!B5</f>
        <v>125</v>
      </c>
      <c r="C6" s="98">
        <f>'Hours variance'!C5</f>
        <v>132</v>
      </c>
      <c r="D6" s="98">
        <f>'Hours variance'!D5</f>
        <v>144</v>
      </c>
      <c r="E6" s="98">
        <f>'Hours variance'!E5</f>
        <v>152</v>
      </c>
      <c r="F6" s="98">
        <f>'Hours variance'!F5</f>
        <v>178</v>
      </c>
      <c r="G6" s="98">
        <f>'Hours variance'!G5</f>
        <v>197</v>
      </c>
      <c r="H6" s="98">
        <f>'Hours variance'!H5</f>
        <v>153</v>
      </c>
      <c r="I6" s="59">
        <f>SUM(B6:H6)</f>
        <v>1081</v>
      </c>
    </row>
    <row r="7" spans="1:9" ht="12.75">
      <c r="A7" s="86" t="s">
        <v>116</v>
      </c>
      <c r="B7" s="87">
        <f aca="true" t="shared" si="0" ref="B7:I7">B5/B6</f>
        <v>28.36</v>
      </c>
      <c r="C7" s="87">
        <f t="shared" si="0"/>
        <v>28.53030303030303</v>
      </c>
      <c r="D7" s="87">
        <f t="shared" si="0"/>
        <v>29.756944444444443</v>
      </c>
      <c r="E7" s="87">
        <f t="shared" si="0"/>
        <v>35.625</v>
      </c>
      <c r="F7" s="87">
        <f t="shared" si="0"/>
        <v>36.71910112359551</v>
      </c>
      <c r="G7" s="87">
        <f t="shared" si="0"/>
        <v>35.786802030456855</v>
      </c>
      <c r="H7" s="87">
        <f t="shared" si="0"/>
        <v>35.45751633986928</v>
      </c>
      <c r="I7" s="88">
        <f t="shared" si="0"/>
        <v>33.32284921369103</v>
      </c>
    </row>
    <row r="8" spans="1:9" ht="12.75">
      <c r="A8" s="85"/>
      <c r="B8" s="60"/>
      <c r="C8" s="60"/>
      <c r="D8" s="60"/>
      <c r="E8" s="60"/>
      <c r="F8" s="60"/>
      <c r="G8" s="60"/>
      <c r="H8" s="60"/>
      <c r="I8" s="59"/>
    </row>
    <row r="9" spans="1:9" ht="12.75">
      <c r="A9" s="85" t="s">
        <v>117</v>
      </c>
      <c r="B9" s="97">
        <v>90.5</v>
      </c>
      <c r="C9" s="97">
        <v>93</v>
      </c>
      <c r="D9" s="97">
        <v>96.5</v>
      </c>
      <c r="E9" s="97">
        <v>109</v>
      </c>
      <c r="F9" s="97">
        <v>141</v>
      </c>
      <c r="G9" s="97">
        <v>143.5</v>
      </c>
      <c r="H9" s="97">
        <v>105</v>
      </c>
      <c r="I9" s="61">
        <f>SUM(B9:H9)</f>
        <v>778.5</v>
      </c>
    </row>
    <row r="10" spans="1:9" ht="12.75">
      <c r="A10" s="86" t="s">
        <v>118</v>
      </c>
      <c r="B10" s="89">
        <f>B5/B9</f>
        <v>39.171270718232044</v>
      </c>
      <c r="C10" s="89">
        <f aca="true" t="shared" si="1" ref="C10:I10">C5/C9</f>
        <v>40.494623655913976</v>
      </c>
      <c r="D10" s="89">
        <f t="shared" si="1"/>
        <v>44.40414507772021</v>
      </c>
      <c r="E10" s="89">
        <f t="shared" si="1"/>
        <v>49.678899082568805</v>
      </c>
      <c r="F10" s="89">
        <f t="shared" si="1"/>
        <v>46.354609929078016</v>
      </c>
      <c r="G10" s="89">
        <f t="shared" si="1"/>
        <v>49.12891986062718</v>
      </c>
      <c r="H10" s="89">
        <f t="shared" si="1"/>
        <v>51.666666666666664</v>
      </c>
      <c r="I10" s="90">
        <f t="shared" si="1"/>
        <v>46.271034039820165</v>
      </c>
    </row>
    <row r="11" spans="1:9" ht="12.75">
      <c r="A11" s="85"/>
      <c r="B11" s="57"/>
      <c r="C11" s="57"/>
      <c r="D11" s="57"/>
      <c r="E11" s="57"/>
      <c r="F11" s="57"/>
      <c r="G11" s="57"/>
      <c r="H11" s="57"/>
      <c r="I11" s="62"/>
    </row>
    <row r="12" spans="1:9" ht="12.75">
      <c r="A12" s="85" t="s">
        <v>119</v>
      </c>
      <c r="B12" s="98">
        <f>B6-B9</f>
        <v>34.5</v>
      </c>
      <c r="C12" s="98">
        <f aca="true" t="shared" si="2" ref="C12:H12">C6-C9</f>
        <v>39</v>
      </c>
      <c r="D12" s="98">
        <f t="shared" si="2"/>
        <v>47.5</v>
      </c>
      <c r="E12" s="98">
        <f t="shared" si="2"/>
        <v>43</v>
      </c>
      <c r="F12" s="98">
        <f t="shared" si="2"/>
        <v>37</v>
      </c>
      <c r="G12" s="98">
        <f t="shared" si="2"/>
        <v>53.5</v>
      </c>
      <c r="H12" s="98">
        <f t="shared" si="2"/>
        <v>48</v>
      </c>
      <c r="I12" s="61">
        <f>SUM(B12:H12)</f>
        <v>302.5</v>
      </c>
    </row>
    <row r="13" spans="1:9" ht="12.75">
      <c r="A13" s="91" t="s">
        <v>120</v>
      </c>
      <c r="B13" s="92">
        <f>B12/B6</f>
        <v>0.276</v>
      </c>
      <c r="C13" s="92">
        <f aca="true" t="shared" si="3" ref="C13:I13">C12/C6</f>
        <v>0.29545454545454547</v>
      </c>
      <c r="D13" s="92">
        <f t="shared" si="3"/>
        <v>0.3298611111111111</v>
      </c>
      <c r="E13" s="92">
        <f t="shared" si="3"/>
        <v>0.28289473684210525</v>
      </c>
      <c r="F13" s="92">
        <f t="shared" si="3"/>
        <v>0.20786516853932585</v>
      </c>
      <c r="G13" s="92">
        <f t="shared" si="3"/>
        <v>0.2715736040609137</v>
      </c>
      <c r="H13" s="92">
        <f t="shared" si="3"/>
        <v>0.3137254901960784</v>
      </c>
      <c r="I13" s="93">
        <f t="shared" si="3"/>
        <v>0.2798334875115634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ThoughtWorks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Dafoe</dc:creator>
  <cp:keywords/>
  <dc:description/>
  <cp:lastModifiedBy>Lori Davy</cp:lastModifiedBy>
  <cp:lastPrinted>2001-06-05T14:14:48Z</cp:lastPrinted>
  <dcterms:created xsi:type="dcterms:W3CDTF">2000-05-05T17:58:58Z</dcterms:created>
  <dcterms:modified xsi:type="dcterms:W3CDTF">2009-12-18T17:32:06Z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